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xr:revisionPtr revIDLastSave="0" documentId="13_ncr:1_{81892466-70B6-4F35-80CD-AC599D286995}" xr6:coauthVersionLast="47" xr6:coauthVersionMax="47" xr10:uidLastSave="{00000000-0000-0000-0000-000000000000}"/>
  <bookViews>
    <workbookView xWindow="-120" yWindow="-120" windowWidth="38640" windowHeight="21240" tabRatio="702" xr2:uid="{00000000-000D-0000-FFFF-FFFF00000000}"/>
  </bookViews>
  <sheets>
    <sheet name="Manuál pro vyplnění" sheetId="13" r:id="rId1"/>
    <sheet name="Report dat z EP - celkem" sheetId="7" r:id="rId2"/>
    <sheet name="Report dat z EP - budovy " sheetId="5" r:id="rId3"/>
    <sheet name="Report dat z EP - technologie" sheetId="6" r:id="rId4"/>
    <sheet name="Rozpočet a dotace" sheetId="9" r:id="rId5"/>
    <sheet name="data pro IRR" sheetId="11" state="hidden" r:id="rId6"/>
    <sheet name="Míra podpory-vysvětlení" sheetId="8" state="hidden" r:id="rId7"/>
    <sheet name="Statistika" sheetId="12" state="hidden" r:id="rId8"/>
    <sheet name="Hodnocení pdf" sheetId="10" state="hidden" r:id="rId9"/>
  </sheets>
  <definedNames>
    <definedName name="ne">'Report dat z EP - budovy '!$D$69</definedName>
    <definedName name="_xlnm.Print_Area" localSheetId="8">'Hodnocení pdf'!$A$1:$G$94</definedName>
    <definedName name="_xlnm.Print_Area" localSheetId="2">'Report dat z EP - budovy '!$B$1:$G$185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5" i="5" l="1"/>
  <c r="C118" i="7"/>
  <c r="C86" i="7"/>
  <c r="E57" i="7"/>
  <c r="D19" i="5"/>
  <c r="D74" i="5"/>
  <c r="C47" i="5"/>
  <c r="C32" i="6"/>
  <c r="D85" i="6"/>
  <c r="E85" i="6" s="1"/>
  <c r="E17" i="9"/>
  <c r="D84" i="5"/>
  <c r="O63" i="6"/>
  <c r="N63" i="6"/>
  <c r="M63" i="6"/>
  <c r="L63" i="6"/>
  <c r="K63" i="6"/>
  <c r="J63" i="6"/>
  <c r="I63" i="6"/>
  <c r="H63" i="6"/>
  <c r="G63" i="6"/>
  <c r="F63" i="6"/>
  <c r="E63" i="6"/>
  <c r="D63" i="6"/>
  <c r="D56" i="6" s="1"/>
  <c r="C33" i="6"/>
  <c r="C34" i="6"/>
  <c r="C35" i="6"/>
  <c r="C36" i="6"/>
  <c r="C37" i="6"/>
  <c r="C38" i="6"/>
  <c r="C41" i="6"/>
  <c r="C42" i="6"/>
  <c r="C43" i="6"/>
  <c r="C44" i="6"/>
  <c r="C46" i="5"/>
  <c r="C48" i="5"/>
  <c r="C49" i="5"/>
  <c r="C50" i="5"/>
  <c r="C51" i="5"/>
  <c r="C52" i="5"/>
  <c r="C53" i="5"/>
  <c r="C54" i="5"/>
  <c r="C57" i="5"/>
  <c r="C58" i="5"/>
  <c r="C59" i="5"/>
  <c r="C60" i="5"/>
  <c r="C61" i="5"/>
  <c r="C62" i="5"/>
  <c r="D56" i="5"/>
  <c r="C56" i="5" s="1"/>
  <c r="F56" i="5"/>
  <c r="E157" i="5"/>
  <c r="D40" i="6"/>
  <c r="C40" i="6" s="1"/>
  <c r="H174" i="7" l="1"/>
  <c r="E176" i="7"/>
  <c r="D165" i="7"/>
  <c r="D170" i="7"/>
  <c r="B166" i="7"/>
  <c r="B167" i="7"/>
  <c r="B168" i="7"/>
  <c r="B169" i="7"/>
  <c r="B170" i="7"/>
  <c r="B171" i="7"/>
  <c r="B172" i="7"/>
  <c r="B173" i="7"/>
  <c r="B174" i="7"/>
  <c r="B175" i="7"/>
  <c r="B181" i="7"/>
  <c r="B165" i="7"/>
  <c r="B164" i="7"/>
  <c r="D142" i="7"/>
  <c r="E142" i="7"/>
  <c r="E165" i="7" s="1"/>
  <c r="D143" i="7"/>
  <c r="E143" i="7"/>
  <c r="J143" i="7" s="1"/>
  <c r="D144" i="7"/>
  <c r="I144" i="7" s="1"/>
  <c r="E144" i="7"/>
  <c r="J144" i="7" s="1"/>
  <c r="D145" i="7"/>
  <c r="D168" i="7" s="1"/>
  <c r="E145" i="7"/>
  <c r="J145" i="7" s="1"/>
  <c r="D146" i="7"/>
  <c r="I146" i="7" s="1"/>
  <c r="E146" i="7"/>
  <c r="J146" i="7" s="1"/>
  <c r="D147" i="7"/>
  <c r="I147" i="7" s="1"/>
  <c r="E147" i="7"/>
  <c r="J147" i="7" s="1"/>
  <c r="D148" i="7"/>
  <c r="D171" i="7" s="1"/>
  <c r="E148" i="7"/>
  <c r="E171" i="7" s="1"/>
  <c r="D149" i="7"/>
  <c r="D172" i="7" s="1"/>
  <c r="E149" i="7"/>
  <c r="J149" i="7" s="1"/>
  <c r="D150" i="7"/>
  <c r="I150" i="7" s="1"/>
  <c r="E150" i="7"/>
  <c r="E173" i="7" s="1"/>
  <c r="D151" i="7"/>
  <c r="I151" i="7" s="1"/>
  <c r="E151" i="7"/>
  <c r="J151" i="7" s="1"/>
  <c r="D152" i="7"/>
  <c r="E152" i="7"/>
  <c r="J152" i="7" s="1"/>
  <c r="D153" i="7"/>
  <c r="D176" i="7" s="1"/>
  <c r="E153" i="7"/>
  <c r="J153" i="7" s="1"/>
  <c r="D154" i="7"/>
  <c r="D177" i="7" s="1"/>
  <c r="E154" i="7"/>
  <c r="E177" i="7" s="1"/>
  <c r="D155" i="7"/>
  <c r="D178" i="7" s="1"/>
  <c r="E155" i="7"/>
  <c r="J155" i="7" s="1"/>
  <c r="D156" i="7"/>
  <c r="D179" i="7" s="1"/>
  <c r="E156" i="7"/>
  <c r="J156" i="7" s="1"/>
  <c r="D157" i="7"/>
  <c r="I157" i="7" s="1"/>
  <c r="E157" i="7"/>
  <c r="J157" i="7" s="1"/>
  <c r="D158" i="7"/>
  <c r="D181" i="7" s="1"/>
  <c r="E158" i="7"/>
  <c r="J158" i="7" s="1"/>
  <c r="D206" i="5"/>
  <c r="F114" i="7"/>
  <c r="C142" i="6"/>
  <c r="C97" i="6"/>
  <c r="G93" i="6" s="1"/>
  <c r="E56" i="6"/>
  <c r="C141" i="5"/>
  <c r="H109" i="5"/>
  <c r="D34" i="5"/>
  <c r="D35" i="5"/>
  <c r="D36" i="5"/>
  <c r="D37" i="5"/>
  <c r="D38" i="5"/>
  <c r="D39" i="5"/>
  <c r="D33" i="5"/>
  <c r="K144" i="7" l="1"/>
  <c r="L144" i="7" s="1"/>
  <c r="D169" i="7"/>
  <c r="F165" i="7"/>
  <c r="F146" i="7"/>
  <c r="G146" i="7" s="1"/>
  <c r="I158" i="7"/>
  <c r="K147" i="7"/>
  <c r="L147" i="7" s="1"/>
  <c r="F147" i="7"/>
  <c r="G147" i="7" s="1"/>
  <c r="I149" i="7"/>
  <c r="K149" i="7" s="1"/>
  <c r="L149" i="7" s="1"/>
  <c r="I148" i="7"/>
  <c r="F143" i="7"/>
  <c r="G143" i="7" s="1"/>
  <c r="F177" i="7"/>
  <c r="F154" i="7"/>
  <c r="G154" i="7" s="1"/>
  <c r="F153" i="7"/>
  <c r="G153" i="7" s="1"/>
  <c r="E175" i="7"/>
  <c r="J154" i="7"/>
  <c r="F176" i="7"/>
  <c r="K146" i="7"/>
  <c r="L146" i="7" s="1"/>
  <c r="E174" i="7"/>
  <c r="J174" i="7" s="1"/>
  <c r="F152" i="7"/>
  <c r="G152" i="7" s="1"/>
  <c r="F158" i="7"/>
  <c r="G158" i="7" s="1"/>
  <c r="F142" i="7"/>
  <c r="G142" i="7" s="1"/>
  <c r="F149" i="7"/>
  <c r="G149" i="7" s="1"/>
  <c r="K151" i="7"/>
  <c r="L151" i="7" s="1"/>
  <c r="F148" i="7"/>
  <c r="G148" i="7" s="1"/>
  <c r="J142" i="7"/>
  <c r="K157" i="7"/>
  <c r="L157" i="7" s="1"/>
  <c r="F171" i="7"/>
  <c r="F150" i="7"/>
  <c r="G150" i="7" s="1"/>
  <c r="J150" i="7"/>
  <c r="K150" i="7" s="1"/>
  <c r="L150" i="7" s="1"/>
  <c r="E170" i="7"/>
  <c r="F170" i="7" s="1"/>
  <c r="F157" i="7"/>
  <c r="G157" i="7" s="1"/>
  <c r="F145" i="7"/>
  <c r="G145" i="7" s="1"/>
  <c r="I155" i="7"/>
  <c r="K155" i="7" s="1"/>
  <c r="L155" i="7" s="1"/>
  <c r="I143" i="7"/>
  <c r="K143" i="7" s="1"/>
  <c r="L143" i="7" s="1"/>
  <c r="J148" i="7"/>
  <c r="D180" i="7"/>
  <c r="D166" i="7"/>
  <c r="F166" i="7" s="1"/>
  <c r="I145" i="7"/>
  <c r="K145" i="7" s="1"/>
  <c r="L145" i="7" s="1"/>
  <c r="D175" i="7"/>
  <c r="F175" i="7" s="1"/>
  <c r="E181" i="7"/>
  <c r="F181" i="7" s="1"/>
  <c r="E169" i="7"/>
  <c r="F169" i="7" s="1"/>
  <c r="F156" i="7"/>
  <c r="G156" i="7" s="1"/>
  <c r="F144" i="7"/>
  <c r="G144" i="7" s="1"/>
  <c r="I154" i="7"/>
  <c r="I142" i="7"/>
  <c r="E172" i="7"/>
  <c r="F172" i="7" s="1"/>
  <c r="D174" i="7"/>
  <c r="E180" i="7"/>
  <c r="E168" i="7"/>
  <c r="F168" i="7" s="1"/>
  <c r="F155" i="7"/>
  <c r="G155" i="7" s="1"/>
  <c r="I153" i="7"/>
  <c r="K153" i="7" s="1"/>
  <c r="L153" i="7" s="1"/>
  <c r="F151" i="7"/>
  <c r="G151" i="7" s="1"/>
  <c r="D167" i="7"/>
  <c r="D173" i="7"/>
  <c r="F173" i="7" s="1"/>
  <c r="E179" i="7"/>
  <c r="F179" i="7" s="1"/>
  <c r="E167" i="7"/>
  <c r="I152" i="7"/>
  <c r="K152" i="7" s="1"/>
  <c r="L152" i="7" s="1"/>
  <c r="I156" i="7"/>
  <c r="K156" i="7" s="1"/>
  <c r="L156" i="7" s="1"/>
  <c r="E178" i="7"/>
  <c r="F178" i="7" s="1"/>
  <c r="E166" i="7"/>
  <c r="K148" i="7" l="1"/>
  <c r="L148" i="7" s="1"/>
  <c r="F167" i="7"/>
  <c r="F180" i="7"/>
  <c r="K142" i="7"/>
  <c r="L142" i="7" s="1"/>
  <c r="K154" i="7"/>
  <c r="L154" i="7" s="1"/>
  <c r="I174" i="7"/>
  <c r="K174" i="7" s="1"/>
  <c r="L174" i="7" s="1"/>
  <c r="F174" i="7"/>
  <c r="E15" i="9" l="1"/>
  <c r="E16" i="9"/>
  <c r="B189" i="5"/>
  <c r="B190" i="5"/>
  <c r="B191" i="5"/>
  <c r="B192" i="5"/>
  <c r="B193" i="5"/>
  <c r="B194" i="5"/>
  <c r="B195" i="5"/>
  <c r="B196" i="5"/>
  <c r="B197" i="5"/>
  <c r="B198" i="5"/>
  <c r="B199" i="5"/>
  <c r="B200" i="5"/>
  <c r="B201" i="5"/>
  <c r="B202" i="5"/>
  <c r="B203" i="5"/>
  <c r="B204" i="5"/>
  <c r="B205" i="5"/>
  <c r="B188" i="5"/>
  <c r="F93" i="6"/>
  <c r="E88" i="6"/>
  <c r="B11" i="6"/>
  <c r="B12" i="6"/>
  <c r="B13" i="6"/>
  <c r="B14" i="6"/>
  <c r="B15" i="6"/>
  <c r="B16" i="6"/>
  <c r="B17" i="6"/>
  <c r="B18" i="6"/>
  <c r="B19" i="6"/>
  <c r="B20" i="6"/>
  <c r="B10" i="6"/>
  <c r="G5" i="6"/>
  <c r="G5" i="5"/>
  <c r="D67" i="7"/>
  <c r="D16" i="9" l="1"/>
  <c r="F17" i="9"/>
  <c r="F16" i="9" s="1"/>
  <c r="F15" i="9"/>
  <c r="H3" i="12"/>
  <c r="G3" i="12"/>
  <c r="F3" i="12"/>
  <c r="E3" i="12"/>
  <c r="C3" i="12"/>
  <c r="B3" i="12"/>
  <c r="G34" i="7" l="1"/>
  <c r="J56" i="6"/>
  <c r="K56" i="6"/>
  <c r="L56" i="6"/>
  <c r="M56" i="6"/>
  <c r="N56" i="6"/>
  <c r="F56" i="6"/>
  <c r="G56" i="6"/>
  <c r="H56" i="6"/>
  <c r="I56" i="6"/>
  <c r="O56" i="6"/>
  <c r="P55" i="6"/>
  <c r="F82" i="7"/>
  <c r="C87" i="7"/>
  <c r="C88" i="7"/>
  <c r="C89" i="7"/>
  <c r="BC3" i="12" s="1"/>
  <c r="C105" i="6"/>
  <c r="C104" i="5"/>
  <c r="C96" i="5"/>
  <c r="P56" i="6" l="1"/>
  <c r="C103" i="5"/>
  <c r="G92" i="5"/>
  <c r="C104" i="6"/>
  <c r="E66" i="6"/>
  <c r="F66" i="6"/>
  <c r="G66" i="6"/>
  <c r="H66" i="6"/>
  <c r="I66" i="6"/>
  <c r="J66" i="6"/>
  <c r="K66" i="6"/>
  <c r="L66" i="6"/>
  <c r="M66" i="6"/>
  <c r="N66" i="6"/>
  <c r="O66" i="6"/>
  <c r="D66" i="6"/>
  <c r="E45" i="6"/>
  <c r="E155" i="5" l="1"/>
  <c r="P66" i="6"/>
  <c r="F2" i="9"/>
  <c r="E3" i="9"/>
  <c r="F3" i="9"/>
  <c r="D8" i="9"/>
  <c r="E2" i="9"/>
  <c r="B2" i="11"/>
  <c r="D57" i="7"/>
  <c r="C25" i="11"/>
  <c r="D25" i="11" s="1"/>
  <c r="E25" i="11" s="1"/>
  <c r="F25" i="11" s="1"/>
  <c r="G25" i="11" s="1"/>
  <c r="H25" i="11" s="1"/>
  <c r="I25" i="11" s="1"/>
  <c r="J25" i="11" s="1"/>
  <c r="K25" i="11" s="1"/>
  <c r="L25" i="11" s="1"/>
  <c r="M25" i="11" s="1"/>
  <c r="N25" i="11" s="1"/>
  <c r="O25" i="11" s="1"/>
  <c r="P25" i="11" s="1"/>
  <c r="Q25" i="11" s="1"/>
  <c r="R25" i="11" s="1"/>
  <c r="S25" i="11" s="1"/>
  <c r="T25" i="11" s="1"/>
  <c r="U25" i="11" s="1"/>
  <c r="V25" i="11" s="1"/>
  <c r="B24" i="11"/>
  <c r="B21" i="11"/>
  <c r="C6" i="11"/>
  <c r="H165" i="7"/>
  <c r="H166" i="7"/>
  <c r="H167" i="7"/>
  <c r="H168" i="7"/>
  <c r="H169" i="7"/>
  <c r="H170" i="7"/>
  <c r="H171" i="7"/>
  <c r="H172" i="7"/>
  <c r="H173" i="7"/>
  <c r="H175" i="7"/>
  <c r="H176" i="7"/>
  <c r="H177" i="7"/>
  <c r="H178" i="7"/>
  <c r="H179" i="7"/>
  <c r="H180" i="7"/>
  <c r="H181" i="7"/>
  <c r="H164" i="7"/>
  <c r="F48" i="10"/>
  <c r="O3" i="12" s="1"/>
  <c r="F41" i="10"/>
  <c r="F40" i="10"/>
  <c r="F39" i="10"/>
  <c r="F38" i="10"/>
  <c r="C3" i="10"/>
  <c r="A13" i="10" s="1"/>
  <c r="A70" i="10"/>
  <c r="A68" i="10"/>
  <c r="A66" i="10"/>
  <c r="E9" i="9" l="1"/>
  <c r="E10" i="9"/>
  <c r="F10" i="9"/>
  <c r="F14" i="9"/>
  <c r="F13" i="9"/>
  <c r="C9" i="11"/>
  <c r="D9" i="11" s="1"/>
  <c r="E9" i="11" s="1"/>
  <c r="B22" i="11"/>
  <c r="C27" i="11" s="1"/>
  <c r="D6" i="11"/>
  <c r="E6" i="11" s="1"/>
  <c r="C10" i="11" l="1"/>
  <c r="F9" i="11"/>
  <c r="F6" i="11"/>
  <c r="E10" i="11"/>
  <c r="D27" i="11"/>
  <c r="E28" i="11"/>
  <c r="C28" i="11"/>
  <c r="D10" i="11"/>
  <c r="E27" i="11" l="1"/>
  <c r="F28" i="11"/>
  <c r="D28" i="11"/>
  <c r="G9" i="11"/>
  <c r="G6" i="11"/>
  <c r="F10" i="11"/>
  <c r="H6" i="11" l="1"/>
  <c r="G10" i="11"/>
  <c r="H9" i="11"/>
  <c r="G28" i="11"/>
  <c r="F27" i="11"/>
  <c r="G27" i="11" l="1"/>
  <c r="H28" i="11"/>
  <c r="I9" i="11"/>
  <c r="I6" i="11"/>
  <c r="H10" i="11"/>
  <c r="J6" i="11" l="1"/>
  <c r="I10" i="11"/>
  <c r="J9" i="11"/>
  <c r="H27" i="11"/>
  <c r="I28" i="11"/>
  <c r="I27" i="11" l="1"/>
  <c r="J28" i="11"/>
  <c r="K9" i="11"/>
  <c r="K6" i="11"/>
  <c r="J10" i="11"/>
  <c r="L6" i="11" l="1"/>
  <c r="K10" i="11"/>
  <c r="L9" i="11"/>
  <c r="K28" i="11"/>
  <c r="J27" i="11"/>
  <c r="M9" i="11" l="1"/>
  <c r="L28" i="11"/>
  <c r="K27" i="11"/>
  <c r="M6" i="11"/>
  <c r="L10" i="11"/>
  <c r="N6" i="11" l="1"/>
  <c r="M10" i="11"/>
  <c r="L27" i="11"/>
  <c r="M28" i="11"/>
  <c r="N9" i="11"/>
  <c r="O9" i="11" l="1"/>
  <c r="M27" i="11"/>
  <c r="N28" i="11"/>
  <c r="O6" i="11"/>
  <c r="N10" i="11"/>
  <c r="P6" i="11" l="1"/>
  <c r="O10" i="11"/>
  <c r="P9" i="11"/>
  <c r="N27" i="11"/>
  <c r="O28" i="11"/>
  <c r="Q9" i="11" l="1"/>
  <c r="Q6" i="11"/>
  <c r="P10" i="11"/>
  <c r="O27" i="11"/>
  <c r="P28" i="11"/>
  <c r="P27" i="11" l="1"/>
  <c r="Q28" i="11"/>
  <c r="R6" i="11"/>
  <c r="Q10" i="11"/>
  <c r="R9" i="11"/>
  <c r="S9" i="11" l="1"/>
  <c r="S6" i="11"/>
  <c r="R10" i="11"/>
  <c r="Q27" i="11"/>
  <c r="R28" i="11"/>
  <c r="S28" i="11" l="1"/>
  <c r="R27" i="11"/>
  <c r="T6" i="11"/>
  <c r="S10" i="11"/>
  <c r="T9" i="11"/>
  <c r="U9" i="11" l="1"/>
  <c r="V9" i="11" s="1"/>
  <c r="U6" i="11"/>
  <c r="T10" i="11"/>
  <c r="S27" i="11"/>
  <c r="T28" i="11"/>
  <c r="T27" i="11" l="1"/>
  <c r="U28" i="11"/>
  <c r="V6" i="11"/>
  <c r="U10" i="11"/>
  <c r="V10" i="11" l="1"/>
  <c r="U27" i="11"/>
  <c r="V27" i="11" s="1"/>
  <c r="V28" i="11"/>
  <c r="F12" i="9" l="1"/>
  <c r="F11" i="9"/>
  <c r="F9" i="9"/>
  <c r="E14" i="9"/>
  <c r="E13" i="9"/>
  <c r="E11" i="9"/>
  <c r="D7" i="9"/>
  <c r="E12" i="9"/>
  <c r="F8" i="9" l="1"/>
  <c r="F7" i="9" s="1"/>
  <c r="E8" i="9"/>
  <c r="D5" i="9"/>
  <c r="E7" i="9" l="1"/>
  <c r="D18" i="7" s="1"/>
  <c r="J175" i="5"/>
  <c r="I175" i="5"/>
  <c r="F175" i="5"/>
  <c r="G175" i="5" s="1"/>
  <c r="D141" i="7"/>
  <c r="E127" i="7"/>
  <c r="E99" i="7"/>
  <c r="F99" i="7"/>
  <c r="G99" i="7"/>
  <c r="E100" i="7"/>
  <c r="F100" i="7"/>
  <c r="G100" i="7"/>
  <c r="E101" i="7"/>
  <c r="F101" i="7"/>
  <c r="G101" i="7"/>
  <c r="E102" i="7"/>
  <c r="F102" i="7"/>
  <c r="G102" i="7"/>
  <c r="E103" i="7"/>
  <c r="F103" i="7"/>
  <c r="G103" i="7"/>
  <c r="D102" i="7"/>
  <c r="G81" i="7"/>
  <c r="C91" i="7"/>
  <c r="BD3" i="12" s="1"/>
  <c r="G58" i="7"/>
  <c r="G55" i="7"/>
  <c r="G52" i="7"/>
  <c r="G51" i="7"/>
  <c r="G50" i="7"/>
  <c r="G49" i="7"/>
  <c r="E58" i="7"/>
  <c r="D58" i="7"/>
  <c r="D55" i="7"/>
  <c r="F55" i="7" s="1"/>
  <c r="AH3" i="12" s="1"/>
  <c r="D51" i="7"/>
  <c r="F51" i="7" s="1"/>
  <c r="AD3" i="12" s="1"/>
  <c r="D164" i="7" l="1"/>
  <c r="D182" i="7" s="1"/>
  <c r="D159" i="7"/>
  <c r="F45" i="10"/>
  <c r="A72" i="10" s="1"/>
  <c r="L3" i="12"/>
  <c r="I164" i="7"/>
  <c r="K175" i="5"/>
  <c r="L175" i="5" s="1"/>
  <c r="B5" i="11"/>
  <c r="B7" i="11" s="1"/>
  <c r="I141" i="7"/>
  <c r="F58" i="7"/>
  <c r="AK3" i="12" s="1"/>
  <c r="D74" i="6"/>
  <c r="D73" i="6"/>
  <c r="D72" i="6"/>
  <c r="D71" i="6"/>
  <c r="P65" i="6"/>
  <c r="E134" i="7" s="1"/>
  <c r="P64" i="6"/>
  <c r="D134" i="7" s="1"/>
  <c r="P70" i="5"/>
  <c r="D75" i="5"/>
  <c r="D77" i="5"/>
  <c r="P73" i="5"/>
  <c r="P72" i="5"/>
  <c r="E75" i="5"/>
  <c r="E76" i="5" s="1"/>
  <c r="F76" i="5"/>
  <c r="G75" i="5"/>
  <c r="G76" i="5" s="1"/>
  <c r="H75" i="5"/>
  <c r="H76" i="5" s="1"/>
  <c r="I75" i="5"/>
  <c r="I76" i="5" s="1"/>
  <c r="J75" i="5"/>
  <c r="J76" i="5" s="1"/>
  <c r="K75" i="5"/>
  <c r="K76" i="5" s="1"/>
  <c r="L75" i="5"/>
  <c r="L76" i="5" s="1"/>
  <c r="M75" i="5"/>
  <c r="M76" i="5" s="1"/>
  <c r="N75" i="5"/>
  <c r="N76" i="5" s="1"/>
  <c r="O75" i="5"/>
  <c r="O76" i="5" s="1"/>
  <c r="E74" i="5"/>
  <c r="E77" i="5" s="1"/>
  <c r="F74" i="5"/>
  <c r="F77" i="5" s="1"/>
  <c r="G74" i="5"/>
  <c r="G77" i="5" s="1"/>
  <c r="H74" i="5"/>
  <c r="H77" i="5" s="1"/>
  <c r="I74" i="5"/>
  <c r="I77" i="5" s="1"/>
  <c r="J74" i="5"/>
  <c r="J77" i="5" s="1"/>
  <c r="K74" i="5"/>
  <c r="K77" i="5" s="1"/>
  <c r="L74" i="5"/>
  <c r="L77" i="5" s="1"/>
  <c r="M74" i="5"/>
  <c r="M77" i="5" s="1"/>
  <c r="N74" i="5"/>
  <c r="N77" i="5" s="1"/>
  <c r="O74" i="5"/>
  <c r="O77" i="5" s="1"/>
  <c r="P71" i="5"/>
  <c r="F37" i="6"/>
  <c r="F35" i="6"/>
  <c r="F36" i="6"/>
  <c r="E135" i="7"/>
  <c r="D135" i="7"/>
  <c r="E74" i="6"/>
  <c r="F74" i="6"/>
  <c r="G74" i="6"/>
  <c r="H74" i="6"/>
  <c r="I74" i="6"/>
  <c r="J74" i="6"/>
  <c r="K74" i="6"/>
  <c r="L74" i="6"/>
  <c r="M74" i="6"/>
  <c r="N74" i="6"/>
  <c r="O74" i="6"/>
  <c r="E73" i="6"/>
  <c r="F73" i="6"/>
  <c r="G73" i="6"/>
  <c r="H73" i="6"/>
  <c r="I73" i="6"/>
  <c r="J73" i="6"/>
  <c r="K73" i="6"/>
  <c r="L73" i="6"/>
  <c r="M73" i="6"/>
  <c r="N73" i="6"/>
  <c r="O73" i="6"/>
  <c r="E72" i="6"/>
  <c r="F72" i="6"/>
  <c r="G72" i="6"/>
  <c r="H72" i="6"/>
  <c r="I72" i="6"/>
  <c r="J72" i="6"/>
  <c r="K72" i="6"/>
  <c r="L72" i="6"/>
  <c r="M72" i="6"/>
  <c r="N72" i="6"/>
  <c r="O72" i="6"/>
  <c r="E71" i="6"/>
  <c r="F71" i="6"/>
  <c r="G71" i="6"/>
  <c r="H71" i="6"/>
  <c r="I71" i="6"/>
  <c r="J71" i="6"/>
  <c r="K71" i="6"/>
  <c r="L71" i="6"/>
  <c r="M71" i="6"/>
  <c r="N71" i="6"/>
  <c r="O71" i="6"/>
  <c r="F153" i="5"/>
  <c r="G153" i="5" s="1"/>
  <c r="E128" i="7"/>
  <c r="E129" i="7"/>
  <c r="E130" i="7"/>
  <c r="E131" i="7"/>
  <c r="E132" i="7"/>
  <c r="E133" i="7"/>
  <c r="D128" i="7"/>
  <c r="D129" i="7"/>
  <c r="D130" i="7"/>
  <c r="D131" i="7"/>
  <c r="D132" i="7"/>
  <c r="D133" i="7"/>
  <c r="D127" i="7"/>
  <c r="F127" i="7" s="1"/>
  <c r="C121" i="7"/>
  <c r="CE3" i="12" s="1"/>
  <c r="C120" i="7"/>
  <c r="C119" i="7"/>
  <c r="CB3" i="12" s="1"/>
  <c r="CA3" i="12"/>
  <c r="C117" i="7"/>
  <c r="BZ3" i="12" s="1"/>
  <c r="C116" i="7"/>
  <c r="BY3" i="12" s="1"/>
  <c r="C115" i="7"/>
  <c r="BX3" i="12" s="1"/>
  <c r="D114" i="7"/>
  <c r="C114" i="7" s="1"/>
  <c r="C111" i="7"/>
  <c r="BT3" i="12" s="1"/>
  <c r="F110" i="7"/>
  <c r="BU3" i="12" s="1"/>
  <c r="D110" i="7"/>
  <c r="C110" i="7" s="1"/>
  <c r="E104" i="7"/>
  <c r="F104" i="7"/>
  <c r="G104" i="7"/>
  <c r="D104" i="7"/>
  <c r="D103" i="7"/>
  <c r="D101" i="7"/>
  <c r="D100" i="7"/>
  <c r="D99" i="7"/>
  <c r="E97" i="7"/>
  <c r="F97" i="7"/>
  <c r="G97" i="7"/>
  <c r="D97" i="7"/>
  <c r="S25" i="7"/>
  <c r="R25" i="7"/>
  <c r="S24" i="7"/>
  <c r="R24" i="7"/>
  <c r="S23" i="7"/>
  <c r="R23" i="7"/>
  <c r="F135" i="7" l="1"/>
  <c r="G135" i="7" s="1"/>
  <c r="CD3" i="12"/>
  <c r="C122" i="7"/>
  <c r="D76" i="5"/>
  <c r="P75" i="5"/>
  <c r="G127" i="7"/>
  <c r="CF3" i="12"/>
  <c r="CN3" i="12"/>
  <c r="F128" i="7"/>
  <c r="CG3" i="12" s="1"/>
  <c r="F134" i="7"/>
  <c r="F130" i="7"/>
  <c r="F129" i="7"/>
  <c r="F133" i="7"/>
  <c r="F132" i="7"/>
  <c r="F131" i="7"/>
  <c r="C97" i="7"/>
  <c r="H97" i="7"/>
  <c r="H104" i="7"/>
  <c r="BQ3" i="12" s="1"/>
  <c r="D75" i="6"/>
  <c r="D77" i="6" s="1"/>
  <c r="D76" i="6"/>
  <c r="D78" i="6" s="1"/>
  <c r="P74" i="6"/>
  <c r="P73" i="6"/>
  <c r="E114" i="7"/>
  <c r="E110" i="7"/>
  <c r="G128" i="7" l="1"/>
  <c r="G133" i="7"/>
  <c r="CL3" i="12"/>
  <c r="G129" i="7"/>
  <c r="CH3" i="12"/>
  <c r="G130" i="7"/>
  <c r="CI3" i="12"/>
  <c r="G131" i="7"/>
  <c r="CJ3" i="12"/>
  <c r="G132" i="7"/>
  <c r="CK3" i="12"/>
  <c r="G134" i="7"/>
  <c r="CM3" i="12"/>
  <c r="H103" i="7"/>
  <c r="H102" i="7"/>
  <c r="BO3" i="12" s="1"/>
  <c r="H101" i="7"/>
  <c r="BN3" i="12" s="1"/>
  <c r="H100" i="7"/>
  <c r="BM3" i="12" s="1"/>
  <c r="H99" i="7"/>
  <c r="BL3" i="12" s="1"/>
  <c r="C78" i="7"/>
  <c r="AX3" i="12" s="1"/>
  <c r="C77" i="7"/>
  <c r="AW3" i="12" s="1"/>
  <c r="C90" i="7"/>
  <c r="BH3" i="12" s="1"/>
  <c r="C85" i="7"/>
  <c r="C84" i="7"/>
  <c r="C83" i="7"/>
  <c r="AZ3" i="12" s="1"/>
  <c r="C82" i="7"/>
  <c r="E81" i="7"/>
  <c r="D81" i="7"/>
  <c r="F76" i="7"/>
  <c r="CQ3" i="12" s="1"/>
  <c r="D76" i="7"/>
  <c r="E76" i="7" s="1"/>
  <c r="G64" i="7"/>
  <c r="G63" i="7"/>
  <c r="D64" i="7"/>
  <c r="F64" i="7" s="1"/>
  <c r="AQ3" i="12" s="1"/>
  <c r="D63" i="7"/>
  <c r="F63" i="7" s="1"/>
  <c r="AP3" i="12" s="1"/>
  <c r="E47" i="5"/>
  <c r="E48" i="5"/>
  <c r="E49" i="5"/>
  <c r="E50" i="5"/>
  <c r="E51" i="5"/>
  <c r="E52" i="5"/>
  <c r="E53" i="5"/>
  <c r="E54" i="5"/>
  <c r="E56" i="5"/>
  <c r="E57" i="5"/>
  <c r="E58" i="5"/>
  <c r="E59" i="5"/>
  <c r="E60" i="5"/>
  <c r="E61" i="5"/>
  <c r="E46" i="5"/>
  <c r="E132" i="5"/>
  <c r="E127" i="5"/>
  <c r="H119" i="5"/>
  <c r="H115" i="5"/>
  <c r="F84" i="5" s="1"/>
  <c r="H114" i="5"/>
  <c r="H113" i="5"/>
  <c r="H112" i="5"/>
  <c r="H111" i="5"/>
  <c r="F94" i="5"/>
  <c r="F92" i="5"/>
  <c r="E87" i="5"/>
  <c r="F33" i="6"/>
  <c r="F38" i="6"/>
  <c r="F41" i="6"/>
  <c r="F42" i="6"/>
  <c r="F43" i="6"/>
  <c r="F32" i="6"/>
  <c r="G40" i="6"/>
  <c r="F40" i="6"/>
  <c r="E133" i="6"/>
  <c r="E128" i="6"/>
  <c r="H120" i="6"/>
  <c r="H116" i="6"/>
  <c r="F85" i="6" s="1"/>
  <c r="H113" i="6"/>
  <c r="H114" i="6"/>
  <c r="H115" i="6"/>
  <c r="H112" i="6"/>
  <c r="H110" i="6"/>
  <c r="E76" i="6"/>
  <c r="E78" i="6" s="1"/>
  <c r="F76" i="6"/>
  <c r="F78" i="6" s="1"/>
  <c r="G76" i="6"/>
  <c r="G78" i="6" s="1"/>
  <c r="H76" i="6"/>
  <c r="H78" i="6" s="1"/>
  <c r="I76" i="6"/>
  <c r="I78" i="6" s="1"/>
  <c r="J76" i="6"/>
  <c r="J78" i="6" s="1"/>
  <c r="K76" i="6"/>
  <c r="K78" i="6" s="1"/>
  <c r="L76" i="6"/>
  <c r="L78" i="6" s="1"/>
  <c r="M76" i="6"/>
  <c r="M78" i="6" s="1"/>
  <c r="N76" i="6"/>
  <c r="N78" i="6" s="1"/>
  <c r="O76" i="6"/>
  <c r="O78" i="6" s="1"/>
  <c r="AY3" i="12" l="1"/>
  <c r="F83" i="7"/>
  <c r="E156" i="5"/>
  <c r="F55" i="5"/>
  <c r="CO3" i="12"/>
  <c r="BB3" i="12"/>
  <c r="BP3" i="12"/>
  <c r="CP3" i="12"/>
  <c r="C93" i="7"/>
  <c r="BA3" i="12"/>
  <c r="C92" i="7"/>
  <c r="D55" i="5"/>
  <c r="C55" i="5" s="1"/>
  <c r="C81" i="7"/>
  <c r="F81" i="7"/>
  <c r="C76" i="7"/>
  <c r="C63" i="7"/>
  <c r="C64" i="7"/>
  <c r="E84" i="5" l="1"/>
  <c r="F73" i="7"/>
  <c r="P71" i="6"/>
  <c r="P59" i="6"/>
  <c r="P60" i="6"/>
  <c r="P54" i="6"/>
  <c r="E206" i="5"/>
  <c r="J205" i="5"/>
  <c r="I205" i="5"/>
  <c r="F205" i="5"/>
  <c r="G205" i="5" s="1"/>
  <c r="J204" i="5"/>
  <c r="I204" i="5"/>
  <c r="F204" i="5"/>
  <c r="G204" i="5" s="1"/>
  <c r="J203" i="5"/>
  <c r="I203" i="5"/>
  <c r="F203" i="5"/>
  <c r="G203" i="5" s="1"/>
  <c r="J202" i="5"/>
  <c r="I202" i="5"/>
  <c r="F202" i="5"/>
  <c r="G202" i="5" s="1"/>
  <c r="J201" i="5"/>
  <c r="I201" i="5"/>
  <c r="F201" i="5"/>
  <c r="G201" i="5" s="1"/>
  <c r="J200" i="5"/>
  <c r="I200" i="5"/>
  <c r="F200" i="5"/>
  <c r="G200" i="5" s="1"/>
  <c r="J199" i="5"/>
  <c r="I199" i="5"/>
  <c r="F199" i="5"/>
  <c r="G199" i="5" s="1"/>
  <c r="J198" i="5"/>
  <c r="I198" i="5"/>
  <c r="K198" i="5" s="1"/>
  <c r="L198" i="5" s="1"/>
  <c r="F198" i="5"/>
  <c r="G198" i="5" s="1"/>
  <c r="J197" i="5"/>
  <c r="I197" i="5"/>
  <c r="K197" i="5" s="1"/>
  <c r="L197" i="5" s="1"/>
  <c r="F197" i="5"/>
  <c r="G197" i="5" s="1"/>
  <c r="J196" i="5"/>
  <c r="I196" i="5"/>
  <c r="F196" i="5"/>
  <c r="G196" i="5" s="1"/>
  <c r="J195" i="5"/>
  <c r="I195" i="5"/>
  <c r="F195" i="5"/>
  <c r="G195" i="5" s="1"/>
  <c r="J194" i="5"/>
  <c r="I194" i="5"/>
  <c r="K194" i="5" s="1"/>
  <c r="L194" i="5" s="1"/>
  <c r="F194" i="5"/>
  <c r="G194" i="5" s="1"/>
  <c r="J193" i="5"/>
  <c r="I193" i="5"/>
  <c r="K193" i="5" s="1"/>
  <c r="L193" i="5" s="1"/>
  <c r="F193" i="5"/>
  <c r="G193" i="5" s="1"/>
  <c r="J192" i="5"/>
  <c r="I192" i="5"/>
  <c r="F192" i="5"/>
  <c r="G192" i="5" s="1"/>
  <c r="J191" i="5"/>
  <c r="I191" i="5"/>
  <c r="F191" i="5"/>
  <c r="G191" i="5" s="1"/>
  <c r="J190" i="5"/>
  <c r="I190" i="5"/>
  <c r="K190" i="5" s="1"/>
  <c r="L190" i="5" s="1"/>
  <c r="F190" i="5"/>
  <c r="G190" i="5" s="1"/>
  <c r="J189" i="5"/>
  <c r="I189" i="5"/>
  <c r="F189" i="5"/>
  <c r="G189" i="5" s="1"/>
  <c r="J188" i="5"/>
  <c r="I188" i="5"/>
  <c r="F188" i="5"/>
  <c r="G188" i="5" s="1"/>
  <c r="F158" i="6"/>
  <c r="G158" i="6" s="1"/>
  <c r="I158" i="6"/>
  <c r="J158" i="6"/>
  <c r="K189" i="5" l="1"/>
  <c r="L189" i="5" s="1"/>
  <c r="K192" i="5"/>
  <c r="L192" i="5" s="1"/>
  <c r="P63" i="6"/>
  <c r="K201" i="5"/>
  <c r="L201" i="5" s="1"/>
  <c r="K191" i="5"/>
  <c r="L191" i="5" s="1"/>
  <c r="K195" i="5"/>
  <c r="L195" i="5" s="1"/>
  <c r="K205" i="5"/>
  <c r="L205" i="5" s="1"/>
  <c r="K196" i="5"/>
  <c r="L196" i="5" s="1"/>
  <c r="K202" i="5"/>
  <c r="L202" i="5" s="1"/>
  <c r="K200" i="5"/>
  <c r="L200" i="5" s="1"/>
  <c r="K199" i="5"/>
  <c r="L199" i="5" s="1"/>
  <c r="F206" i="5"/>
  <c r="G206" i="5" s="1"/>
  <c r="K203" i="5"/>
  <c r="L203" i="5" s="1"/>
  <c r="K204" i="5"/>
  <c r="L204" i="5" s="1"/>
  <c r="J206" i="5"/>
  <c r="I206" i="5"/>
  <c r="P72" i="6"/>
  <c r="K158" i="6"/>
  <c r="L158" i="6" s="1"/>
  <c r="K188" i="5"/>
  <c r="J178" i="7"/>
  <c r="J181" i="7"/>
  <c r="E141" i="7"/>
  <c r="G35" i="7"/>
  <c r="F35" i="7" s="1"/>
  <c r="G36" i="7"/>
  <c r="F36" i="7" s="1"/>
  <c r="G37" i="7"/>
  <c r="F37" i="7" s="1"/>
  <c r="G38" i="7"/>
  <c r="F38" i="7" s="1"/>
  <c r="G39" i="7"/>
  <c r="F39" i="7" s="1"/>
  <c r="G40" i="7"/>
  <c r="F40" i="7" s="1"/>
  <c r="G41" i="7"/>
  <c r="F41" i="7" s="1"/>
  <c r="G42" i="7"/>
  <c r="F42" i="7" s="1"/>
  <c r="G43" i="7"/>
  <c r="F43" i="7" s="1"/>
  <c r="G44" i="7"/>
  <c r="F44" i="7" s="1"/>
  <c r="E35" i="7"/>
  <c r="D35" i="7" s="1"/>
  <c r="E36" i="7"/>
  <c r="D36" i="7" s="1"/>
  <c r="E37" i="7"/>
  <c r="D37" i="7" s="1"/>
  <c r="E38" i="7"/>
  <c r="D38" i="7" s="1"/>
  <c r="E39" i="7"/>
  <c r="D39" i="7" s="1"/>
  <c r="E40" i="7"/>
  <c r="E41" i="7"/>
  <c r="D41" i="7" s="1"/>
  <c r="E42" i="7"/>
  <c r="D42" i="7" s="1"/>
  <c r="E43" i="7"/>
  <c r="D43" i="7" s="1"/>
  <c r="E44" i="7"/>
  <c r="D44" i="7" s="1"/>
  <c r="E34" i="7"/>
  <c r="AT3" i="12"/>
  <c r="D61" i="7"/>
  <c r="F61" i="7" s="1"/>
  <c r="AN3" i="12" s="1"/>
  <c r="D62" i="7"/>
  <c r="F62" i="7" s="1"/>
  <c r="AO3" i="12" s="1"/>
  <c r="D65" i="7"/>
  <c r="F65" i="7" s="1"/>
  <c r="AR3" i="12" s="1"/>
  <c r="D66" i="7"/>
  <c r="F66" i="7" s="1"/>
  <c r="AS3" i="12" s="1"/>
  <c r="G61" i="7"/>
  <c r="G62" i="7"/>
  <c r="G65" i="7"/>
  <c r="G59" i="7"/>
  <c r="D59" i="7"/>
  <c r="F59" i="7" s="1"/>
  <c r="AL3" i="12" s="1"/>
  <c r="C58" i="7"/>
  <c r="C57" i="7"/>
  <c r="G53" i="7"/>
  <c r="G54" i="7"/>
  <c r="G56" i="7"/>
  <c r="D50" i="7"/>
  <c r="F50" i="7" s="1"/>
  <c r="AC3" i="12" s="1"/>
  <c r="D52" i="7"/>
  <c r="F52" i="7" s="1"/>
  <c r="AE3" i="12" s="1"/>
  <c r="D53" i="7"/>
  <c r="F53" i="7" s="1"/>
  <c r="AF3" i="12" s="1"/>
  <c r="D54" i="7"/>
  <c r="F54" i="7" s="1"/>
  <c r="AG3" i="12" s="1"/>
  <c r="D56" i="7"/>
  <c r="F56" i="7" s="1"/>
  <c r="AI3" i="12" s="1"/>
  <c r="D49" i="7"/>
  <c r="E166" i="6"/>
  <c r="D166" i="6"/>
  <c r="J165" i="6"/>
  <c r="I165" i="6"/>
  <c r="F165" i="6"/>
  <c r="G165" i="6" s="1"/>
  <c r="J164" i="6"/>
  <c r="I164" i="6"/>
  <c r="F164" i="6"/>
  <c r="G164" i="6" s="1"/>
  <c r="J163" i="6"/>
  <c r="I163" i="6"/>
  <c r="F163" i="6"/>
  <c r="G163" i="6" s="1"/>
  <c r="J162" i="6"/>
  <c r="I162" i="6"/>
  <c r="F162" i="6"/>
  <c r="G162" i="6" s="1"/>
  <c r="J161" i="6"/>
  <c r="I161" i="6"/>
  <c r="F161" i="6"/>
  <c r="G161" i="6" s="1"/>
  <c r="J160" i="6"/>
  <c r="I160" i="6"/>
  <c r="F160" i="6"/>
  <c r="G160" i="6" s="1"/>
  <c r="J159" i="6"/>
  <c r="I159" i="6"/>
  <c r="F159" i="6"/>
  <c r="G159" i="6" s="1"/>
  <c r="J157" i="6"/>
  <c r="I157" i="6"/>
  <c r="F157" i="6"/>
  <c r="G157" i="6" s="1"/>
  <c r="J156" i="6"/>
  <c r="I156" i="6"/>
  <c r="F156" i="6"/>
  <c r="G156" i="6" s="1"/>
  <c r="J155" i="6"/>
  <c r="I155" i="6"/>
  <c r="F155" i="6"/>
  <c r="J154" i="6"/>
  <c r="I154" i="6"/>
  <c r="F154" i="6"/>
  <c r="G154" i="6" s="1"/>
  <c r="J153" i="6"/>
  <c r="I153" i="6"/>
  <c r="F153" i="6"/>
  <c r="G153" i="6" s="1"/>
  <c r="J152" i="6"/>
  <c r="I152" i="6"/>
  <c r="F152" i="6"/>
  <c r="G152" i="6" s="1"/>
  <c r="J151" i="6"/>
  <c r="I151" i="6"/>
  <c r="F151" i="6"/>
  <c r="G151" i="6" s="1"/>
  <c r="J150" i="6"/>
  <c r="I150" i="6"/>
  <c r="F150" i="6"/>
  <c r="G150" i="6" s="1"/>
  <c r="J149" i="6"/>
  <c r="I149" i="6"/>
  <c r="F149" i="6"/>
  <c r="G149" i="6" s="1"/>
  <c r="J148" i="6"/>
  <c r="I148" i="6"/>
  <c r="F148" i="6"/>
  <c r="G148" i="6" s="1"/>
  <c r="F95" i="6"/>
  <c r="D39" i="6"/>
  <c r="N75" i="6"/>
  <c r="N77" i="6" s="1"/>
  <c r="J75" i="6"/>
  <c r="J77" i="6" s="1"/>
  <c r="F34" i="6"/>
  <c r="G21" i="6"/>
  <c r="E21" i="6"/>
  <c r="F20" i="6"/>
  <c r="D20" i="6"/>
  <c r="F19" i="6"/>
  <c r="D19" i="6"/>
  <c r="F18" i="6"/>
  <c r="D18" i="6"/>
  <c r="F17" i="6"/>
  <c r="D17" i="6"/>
  <c r="F16" i="6"/>
  <c r="D16" i="6"/>
  <c r="F15" i="6"/>
  <c r="D15" i="6"/>
  <c r="F14" i="6"/>
  <c r="D14" i="6"/>
  <c r="F13" i="6"/>
  <c r="D13" i="6"/>
  <c r="F12" i="6"/>
  <c r="D12" i="6"/>
  <c r="F11" i="6"/>
  <c r="D11" i="6"/>
  <c r="F10" i="6"/>
  <c r="D10" i="6"/>
  <c r="D45" i="6" l="1"/>
  <c r="C39" i="6"/>
  <c r="F39" i="6"/>
  <c r="F45" i="6" s="1"/>
  <c r="G155" i="6"/>
  <c r="J175" i="7"/>
  <c r="J168" i="7"/>
  <c r="DJ3" i="12"/>
  <c r="DD3" i="12"/>
  <c r="CX3" i="12"/>
  <c r="CY3" i="12"/>
  <c r="J180" i="7"/>
  <c r="J173" i="7"/>
  <c r="J167" i="7"/>
  <c r="DI3" i="12"/>
  <c r="DC3" i="12"/>
  <c r="CW3" i="12"/>
  <c r="J179" i="7"/>
  <c r="J172" i="7"/>
  <c r="J166" i="7"/>
  <c r="E164" i="7"/>
  <c r="E182" i="7" s="1"/>
  <c r="F141" i="7"/>
  <c r="CT3" i="12" s="1"/>
  <c r="J141" i="7"/>
  <c r="K141" i="7" s="1"/>
  <c r="DH3" i="12"/>
  <c r="DB3" i="12"/>
  <c r="CV3" i="12"/>
  <c r="J165" i="7"/>
  <c r="DG3" i="12"/>
  <c r="CU3" i="12"/>
  <c r="J177" i="7"/>
  <c r="J170" i="7"/>
  <c r="DF3" i="12"/>
  <c r="CZ3" i="12"/>
  <c r="DE3" i="12"/>
  <c r="J176" i="7"/>
  <c r="J169" i="7"/>
  <c r="J171" i="7"/>
  <c r="DA3" i="12"/>
  <c r="F34" i="7"/>
  <c r="F45" i="7" s="1"/>
  <c r="G45" i="7"/>
  <c r="E68" i="7"/>
  <c r="D16" i="7" s="1"/>
  <c r="F57" i="7"/>
  <c r="AJ3" i="12" s="1"/>
  <c r="D34" i="7"/>
  <c r="E45" i="7"/>
  <c r="F49" i="7"/>
  <c r="AB3" i="12" s="1"/>
  <c r="C54" i="7"/>
  <c r="C65" i="7"/>
  <c r="C53" i="7"/>
  <c r="C62" i="7"/>
  <c r="C52" i="7"/>
  <c r="C61" i="7"/>
  <c r="C50" i="7"/>
  <c r="C59" i="7"/>
  <c r="C67" i="7"/>
  <c r="C51" i="7"/>
  <c r="C49" i="7"/>
  <c r="C56" i="7"/>
  <c r="C55" i="7"/>
  <c r="C66" i="7"/>
  <c r="O75" i="6"/>
  <c r="O77" i="6" s="1"/>
  <c r="P76" i="6"/>
  <c r="K206" i="5"/>
  <c r="L206" i="5" s="1"/>
  <c r="L188" i="5"/>
  <c r="E159" i="7"/>
  <c r="D136" i="7"/>
  <c r="D73" i="7"/>
  <c r="E73" i="7" s="1"/>
  <c r="M75" i="6"/>
  <c r="M77" i="6" s="1"/>
  <c r="K151" i="6"/>
  <c r="L151" i="6" s="1"/>
  <c r="H75" i="6"/>
  <c r="H77" i="6" s="1"/>
  <c r="K152" i="6"/>
  <c r="L152" i="6" s="1"/>
  <c r="K156" i="6"/>
  <c r="L156" i="6" s="1"/>
  <c r="K161" i="6"/>
  <c r="L161" i="6" s="1"/>
  <c r="K165" i="6"/>
  <c r="L165" i="6" s="1"/>
  <c r="D40" i="7"/>
  <c r="I75" i="6"/>
  <c r="I77" i="6" s="1"/>
  <c r="K155" i="6"/>
  <c r="L155" i="6" s="1"/>
  <c r="K160" i="6"/>
  <c r="L160" i="6" s="1"/>
  <c r="K150" i="6"/>
  <c r="L150" i="6" s="1"/>
  <c r="K154" i="6"/>
  <c r="L154" i="6" s="1"/>
  <c r="K159" i="6"/>
  <c r="L159" i="6" s="1"/>
  <c r="F166" i="6"/>
  <c r="G166" i="6" s="1"/>
  <c r="E75" i="6"/>
  <c r="E77" i="6" s="1"/>
  <c r="G75" i="6"/>
  <c r="G77" i="6" s="1"/>
  <c r="F75" i="6"/>
  <c r="F77" i="6" s="1"/>
  <c r="K164" i="6"/>
  <c r="L164" i="6" s="1"/>
  <c r="K163" i="6"/>
  <c r="L163" i="6" s="1"/>
  <c r="G39" i="6"/>
  <c r="L75" i="6"/>
  <c r="L77" i="6" s="1"/>
  <c r="D21" i="6"/>
  <c r="F21" i="6"/>
  <c r="I166" i="6"/>
  <c r="J166" i="6"/>
  <c r="K75" i="6"/>
  <c r="K77" i="6" s="1"/>
  <c r="K149" i="6"/>
  <c r="L149" i="6" s="1"/>
  <c r="K153" i="6"/>
  <c r="L153" i="6" s="1"/>
  <c r="K157" i="6"/>
  <c r="L157" i="6" s="1"/>
  <c r="K162" i="6"/>
  <c r="L162" i="6" s="1"/>
  <c r="K148" i="6"/>
  <c r="G141" i="7" l="1"/>
  <c r="F43" i="10"/>
  <c r="J3" i="12"/>
  <c r="K158" i="7"/>
  <c r="L158" i="7" s="1"/>
  <c r="I165" i="7"/>
  <c r="K165" i="7" s="1"/>
  <c r="L165" i="7" s="1"/>
  <c r="I171" i="7"/>
  <c r="K171" i="7" s="1"/>
  <c r="I170" i="7"/>
  <c r="K170" i="7" s="1"/>
  <c r="L170" i="7" s="1"/>
  <c r="I179" i="7"/>
  <c r="K179" i="7" s="1"/>
  <c r="L179" i="7" s="1"/>
  <c r="I167" i="7"/>
  <c r="K167" i="7" s="1"/>
  <c r="L167" i="7" s="1"/>
  <c r="I181" i="7"/>
  <c r="K181" i="7" s="1"/>
  <c r="L181" i="7" s="1"/>
  <c r="I178" i="7"/>
  <c r="K178" i="7" s="1"/>
  <c r="L178" i="7" s="1"/>
  <c r="I172" i="7"/>
  <c r="K172" i="7" s="1"/>
  <c r="L172" i="7" s="1"/>
  <c r="I177" i="7"/>
  <c r="K177" i="7" s="1"/>
  <c r="L177" i="7" s="1"/>
  <c r="J164" i="7"/>
  <c r="K164" i="7" s="1"/>
  <c r="L164" i="7" s="1"/>
  <c r="F164" i="7"/>
  <c r="I173" i="7"/>
  <c r="K173" i="7" s="1"/>
  <c r="L173" i="7" s="1"/>
  <c r="I169" i="7"/>
  <c r="K169" i="7" s="1"/>
  <c r="L169" i="7" s="1"/>
  <c r="I176" i="7"/>
  <c r="K176" i="7" s="1"/>
  <c r="L176" i="7" s="1"/>
  <c r="I166" i="7"/>
  <c r="K166" i="7" s="1"/>
  <c r="L166" i="7" s="1"/>
  <c r="I180" i="7"/>
  <c r="K180" i="7" s="1"/>
  <c r="L180" i="7" s="1"/>
  <c r="I168" i="7"/>
  <c r="K168" i="7" s="1"/>
  <c r="L168" i="7" s="1"/>
  <c r="I175" i="7"/>
  <c r="K175" i="7" s="1"/>
  <c r="L175" i="7" s="1"/>
  <c r="G57" i="7"/>
  <c r="G45" i="6"/>
  <c r="C106" i="6" s="1"/>
  <c r="D45" i="7"/>
  <c r="F46" i="10"/>
  <c r="M3" i="12" s="1"/>
  <c r="F159" i="7"/>
  <c r="P74" i="5"/>
  <c r="P75" i="6"/>
  <c r="I159" i="7"/>
  <c r="X3" i="12" s="1"/>
  <c r="J159" i="7"/>
  <c r="Y3" i="12" s="1"/>
  <c r="L141" i="7"/>
  <c r="K166" i="6"/>
  <c r="L166" i="6" s="1"/>
  <c r="L148" i="6"/>
  <c r="J166" i="5"/>
  <c r="J167" i="5"/>
  <c r="J168" i="5"/>
  <c r="J169" i="5"/>
  <c r="J170" i="5"/>
  <c r="J171" i="5"/>
  <c r="J172" i="5"/>
  <c r="J173" i="5"/>
  <c r="J174" i="5"/>
  <c r="J176" i="5"/>
  <c r="J177" i="5"/>
  <c r="J178" i="5"/>
  <c r="J179" i="5"/>
  <c r="J180" i="5"/>
  <c r="J181" i="5"/>
  <c r="J182" i="5"/>
  <c r="J165" i="5"/>
  <c r="I166" i="5"/>
  <c r="I167" i="5"/>
  <c r="I168" i="5"/>
  <c r="I169" i="5"/>
  <c r="I170" i="5"/>
  <c r="I171" i="5"/>
  <c r="I172" i="5"/>
  <c r="I173" i="5"/>
  <c r="I174" i="5"/>
  <c r="I176" i="5"/>
  <c r="I177" i="5"/>
  <c r="I178" i="5"/>
  <c r="I179" i="5"/>
  <c r="I180" i="5"/>
  <c r="I181" i="5"/>
  <c r="I182" i="5"/>
  <c r="I165" i="5"/>
  <c r="F182" i="7" l="1"/>
  <c r="J182" i="7"/>
  <c r="I182" i="7"/>
  <c r="G159" i="7"/>
  <c r="F47" i="10"/>
  <c r="N3" i="12" s="1"/>
  <c r="L171" i="7"/>
  <c r="K182" i="7"/>
  <c r="K159" i="7"/>
  <c r="K172" i="5"/>
  <c r="L172" i="5" s="1"/>
  <c r="K177" i="5"/>
  <c r="L177" i="5" s="1"/>
  <c r="K170" i="5"/>
  <c r="L170" i="5" s="1"/>
  <c r="K168" i="5"/>
  <c r="L168" i="5" s="1"/>
  <c r="K171" i="5"/>
  <c r="L171" i="5" s="1"/>
  <c r="K169" i="5"/>
  <c r="L169" i="5" s="1"/>
  <c r="K174" i="5"/>
  <c r="L174" i="5" s="1"/>
  <c r="K173" i="5"/>
  <c r="L173" i="5" s="1"/>
  <c r="K167" i="5"/>
  <c r="L167" i="5" s="1"/>
  <c r="K166" i="5"/>
  <c r="L166" i="5" s="1"/>
  <c r="K179" i="5"/>
  <c r="L179" i="5" s="1"/>
  <c r="K180" i="5"/>
  <c r="L180" i="5" s="1"/>
  <c r="K182" i="5"/>
  <c r="L182" i="5" s="1"/>
  <c r="K178" i="5"/>
  <c r="L178" i="5" s="1"/>
  <c r="J183" i="5"/>
  <c r="K176" i="5"/>
  <c r="L176" i="5" s="1"/>
  <c r="K181" i="5"/>
  <c r="L181" i="5" s="1"/>
  <c r="I183" i="5"/>
  <c r="K165" i="5"/>
  <c r="L159" i="7" l="1"/>
  <c r="Z3" i="12"/>
  <c r="L182" i="7"/>
  <c r="F50" i="10"/>
  <c r="Q3" i="12" s="1"/>
  <c r="K183" i="5"/>
  <c r="L183" i="5" s="1"/>
  <c r="L165" i="5"/>
  <c r="F136" i="7" l="1"/>
  <c r="G136" i="7" s="1"/>
  <c r="E136" i="7"/>
  <c r="F63" i="5" l="1"/>
  <c r="C105" i="5" s="1"/>
  <c r="G60" i="7"/>
  <c r="G68" i="7" s="1"/>
  <c r="D20" i="7" s="1"/>
  <c r="C94" i="7" s="1"/>
  <c r="G33" i="5"/>
  <c r="F33" i="5"/>
  <c r="F14" i="5"/>
  <c r="F15" i="5"/>
  <c r="F16" i="5"/>
  <c r="F17" i="5"/>
  <c r="F18" i="5"/>
  <c r="D14" i="5"/>
  <c r="D15" i="5"/>
  <c r="D16" i="5"/>
  <c r="D17" i="5"/>
  <c r="D18" i="5"/>
  <c r="F11" i="5"/>
  <c r="F21" i="5"/>
  <c r="F20" i="5"/>
  <c r="F19" i="5"/>
  <c r="F13" i="5"/>
  <c r="F12" i="5"/>
  <c r="G22" i="5"/>
  <c r="E22" i="5"/>
  <c r="D12" i="5"/>
  <c r="D13" i="5"/>
  <c r="D20" i="5"/>
  <c r="D21" i="5"/>
  <c r="D11" i="5"/>
  <c r="D19" i="7" l="1"/>
  <c r="E55" i="5"/>
  <c r="E63" i="5" s="1"/>
  <c r="D63" i="5"/>
  <c r="D60" i="7"/>
  <c r="F22" i="5"/>
  <c r="D22" i="5"/>
  <c r="F60" i="7" l="1"/>
  <c r="AM3" i="12" s="1"/>
  <c r="D68" i="7"/>
  <c r="D15" i="7" s="1"/>
  <c r="C60" i="7"/>
  <c r="E40" i="5"/>
  <c r="D40" i="5"/>
  <c r="G39" i="5"/>
  <c r="F39" i="5"/>
  <c r="G38" i="5"/>
  <c r="F38" i="5"/>
  <c r="G37" i="5"/>
  <c r="F37" i="5"/>
  <c r="G36" i="5"/>
  <c r="F36" i="5"/>
  <c r="G35" i="5"/>
  <c r="F35" i="5"/>
  <c r="G34" i="5"/>
  <c r="F34" i="5"/>
  <c r="B3" i="11" l="1"/>
  <c r="I3" i="12"/>
  <c r="F42" i="10"/>
  <c r="F40" i="5"/>
  <c r="G40" i="5"/>
  <c r="B8" i="11" l="1"/>
  <c r="B16" i="11"/>
  <c r="C16" i="11"/>
  <c r="B23" i="11"/>
  <c r="B26" i="11" s="1"/>
  <c r="F68" i="7"/>
  <c r="D23" i="9" s="1"/>
  <c r="F166" i="5"/>
  <c r="G166" i="5" s="1"/>
  <c r="F167" i="5"/>
  <c r="G167" i="5" s="1"/>
  <c r="F168" i="5"/>
  <c r="G168" i="5" s="1"/>
  <c r="F169" i="5"/>
  <c r="G169" i="5" s="1"/>
  <c r="F170" i="5"/>
  <c r="G170" i="5" s="1"/>
  <c r="F171" i="5"/>
  <c r="G171" i="5" s="1"/>
  <c r="F172" i="5"/>
  <c r="G172" i="5" s="1"/>
  <c r="F173" i="5"/>
  <c r="G173" i="5" s="1"/>
  <c r="F174" i="5"/>
  <c r="G174" i="5" s="1"/>
  <c r="F176" i="5"/>
  <c r="G176" i="5" s="1"/>
  <c r="F177" i="5"/>
  <c r="G177" i="5" s="1"/>
  <c r="F178" i="5"/>
  <c r="G178" i="5" s="1"/>
  <c r="F179" i="5"/>
  <c r="G179" i="5" s="1"/>
  <c r="F180" i="5"/>
  <c r="G180" i="5" s="1"/>
  <c r="F181" i="5"/>
  <c r="G181" i="5" s="1"/>
  <c r="F182" i="5"/>
  <c r="G182" i="5" s="1"/>
  <c r="F165" i="5"/>
  <c r="G165" i="5" s="1"/>
  <c r="E183" i="5"/>
  <c r="D183" i="5"/>
  <c r="F157" i="5"/>
  <c r="G157" i="5" s="1"/>
  <c r="D158" i="5"/>
  <c r="F147" i="5"/>
  <c r="G147" i="5" s="1"/>
  <c r="F148" i="5"/>
  <c r="G148" i="5" s="1"/>
  <c r="F149" i="5"/>
  <c r="G149" i="5" s="1"/>
  <c r="F150" i="5"/>
  <c r="G150" i="5" s="1"/>
  <c r="F151" i="5"/>
  <c r="G151" i="5" s="1"/>
  <c r="F152" i="5"/>
  <c r="G152" i="5" s="1"/>
  <c r="F154" i="5"/>
  <c r="G154" i="5" s="1"/>
  <c r="F146" i="5"/>
  <c r="G146" i="5" s="1"/>
  <c r="D17" i="7" l="1"/>
  <c r="B27" i="11"/>
  <c r="B34" i="11"/>
  <c r="B31" i="11"/>
  <c r="C14" i="11" s="1"/>
  <c r="B18" i="11"/>
  <c r="G81" i="10" s="1"/>
  <c r="U3" i="12" s="1"/>
  <c r="B9" i="11"/>
  <c r="B14" i="11"/>
  <c r="E158" i="5"/>
  <c r="F183" i="5"/>
  <c r="G183" i="5" s="1"/>
  <c r="F156" i="5"/>
  <c r="G156" i="5" s="1"/>
  <c r="K3" i="12" l="1"/>
  <c r="D21" i="7"/>
  <c r="F44" i="10"/>
  <c r="E62" i="10" s="1"/>
  <c r="C18" i="11"/>
  <c r="F81" i="10"/>
  <c r="T3" i="12" s="1"/>
  <c r="B28" i="11"/>
  <c r="B32" i="11"/>
  <c r="B15" i="11"/>
  <c r="G79" i="10" s="1"/>
  <c r="W3" i="12" s="1"/>
  <c r="B10" i="11"/>
  <c r="F155" i="5"/>
  <c r="G155" i="5" s="1"/>
  <c r="B11" i="11" l="1"/>
  <c r="C11" i="11" s="1"/>
  <c r="D11" i="11" s="1"/>
  <c r="E11" i="11" s="1"/>
  <c r="F11" i="11" s="1"/>
  <c r="G11" i="11" s="1"/>
  <c r="H11" i="11" s="1"/>
  <c r="I11" i="11" s="1"/>
  <c r="J11" i="11" s="1"/>
  <c r="K11" i="11" s="1"/>
  <c r="L11" i="11" s="1"/>
  <c r="M11" i="11" s="1"/>
  <c r="N11" i="11" s="1"/>
  <c r="O11" i="11" s="1"/>
  <c r="P11" i="11" s="1"/>
  <c r="Q11" i="11" s="1"/>
  <c r="R11" i="11" s="1"/>
  <c r="S11" i="11" s="1"/>
  <c r="T11" i="11" s="1"/>
  <c r="U11" i="11" s="1"/>
  <c r="V11" i="11" s="1"/>
  <c r="B13" i="11" s="1"/>
  <c r="G78" i="10" s="1"/>
  <c r="B17" i="11"/>
  <c r="G80" i="10" s="1"/>
  <c r="S3" i="12" s="1"/>
  <c r="C15" i="11"/>
  <c r="F79" i="10"/>
  <c r="V3" i="12" s="1"/>
  <c r="B29" i="11"/>
  <c r="C29" i="11" s="1"/>
  <c r="D29" i="11" s="1"/>
  <c r="E29" i="11" s="1"/>
  <c r="F29" i="11" s="1"/>
  <c r="G29" i="11" s="1"/>
  <c r="H29" i="11" s="1"/>
  <c r="I29" i="11" s="1"/>
  <c r="J29" i="11" s="1"/>
  <c r="K29" i="11" s="1"/>
  <c r="L29" i="11" s="1"/>
  <c r="M29" i="11" s="1"/>
  <c r="N29" i="11" s="1"/>
  <c r="O29" i="11" s="1"/>
  <c r="P29" i="11" s="1"/>
  <c r="Q29" i="11" s="1"/>
  <c r="R29" i="11" s="1"/>
  <c r="S29" i="11" s="1"/>
  <c r="T29" i="11" s="1"/>
  <c r="U29" i="11" s="1"/>
  <c r="V29" i="11" s="1"/>
  <c r="B30" i="11" s="1"/>
  <c r="C13" i="11" s="1"/>
  <c r="F78" i="10" s="1"/>
  <c r="B33" i="11"/>
  <c r="F158" i="5"/>
  <c r="G158" i="5" s="1"/>
  <c r="D13" i="7" l="1"/>
  <c r="F49" i="10" s="1"/>
  <c r="P3" i="12" s="1"/>
  <c r="C17" i="11"/>
  <c r="F80" i="10"/>
  <c r="R3" i="12" s="1"/>
</calcChain>
</file>

<file path=xl/sharedStrings.xml><?xml version="1.0" encoding="utf-8"?>
<sst xmlns="http://schemas.openxmlformats.org/spreadsheetml/2006/main" count="1143" uniqueCount="513">
  <si>
    <t>Základní údaje</t>
  </si>
  <si>
    <t>Velikost podniku</t>
  </si>
  <si>
    <t>Kraj realizace</t>
  </si>
  <si>
    <t>Okres realizace</t>
  </si>
  <si>
    <t>Obec realizace</t>
  </si>
  <si>
    <t>Realizovaná opatření</t>
  </si>
  <si>
    <t>Výměna otvorových výplní</t>
  </si>
  <si>
    <t>Vytápění</t>
  </si>
  <si>
    <t>Chlazení</t>
  </si>
  <si>
    <t>Větrání</t>
  </si>
  <si>
    <t>Vlhčení/odvlhčování</t>
  </si>
  <si>
    <t>Ohřev teplé vody</t>
  </si>
  <si>
    <t>Osvětlení</t>
  </si>
  <si>
    <t>Měření a regulace</t>
  </si>
  <si>
    <t xml:space="preserve">*vyplní se pokud je v kombinaci s jakýmkoliv dalším výše uvedeným opatřením </t>
  </si>
  <si>
    <t>Investice Kč</t>
  </si>
  <si>
    <t>Způsobilé výdaje Kč</t>
  </si>
  <si>
    <t>Technologie</t>
  </si>
  <si>
    <t>Instalace OZE</t>
  </si>
  <si>
    <t>Solární kolektory</t>
  </si>
  <si>
    <t>Ztráty ve zdroji a rozvodech</t>
  </si>
  <si>
    <t>Celkem</t>
  </si>
  <si>
    <t>GJ</t>
  </si>
  <si>
    <t>MWh</t>
  </si>
  <si>
    <t>zemní plyn</t>
  </si>
  <si>
    <t>hnědé uhlí</t>
  </si>
  <si>
    <t>černé uhlí</t>
  </si>
  <si>
    <t>koks</t>
  </si>
  <si>
    <t xml:space="preserve">Dřevené peletky </t>
  </si>
  <si>
    <t>Kusové dřevo, dřevní štěpka</t>
  </si>
  <si>
    <t>Topný olej</t>
  </si>
  <si>
    <t>Teplo - dodávka mimo budovu</t>
  </si>
  <si>
    <t>Účinná SZTE s &gt; 80% podílem OZE</t>
  </si>
  <si>
    <t>Ostatní SZTE</t>
  </si>
  <si>
    <t>Odpadní teplo z technologie</t>
  </si>
  <si>
    <t>Úspora energie MWh</t>
  </si>
  <si>
    <t>Úspora energie GJ</t>
  </si>
  <si>
    <t xml:space="preserve">Technologie - nevýrobní </t>
  </si>
  <si>
    <t xml:space="preserve">Technologie - výrobní </t>
  </si>
  <si>
    <t>Název subjektu</t>
  </si>
  <si>
    <t>Úprava vlhkosti</t>
  </si>
  <si>
    <t>Příprava TV</t>
  </si>
  <si>
    <t>Ostatní</t>
  </si>
  <si>
    <t>Propan-butan/LPG</t>
  </si>
  <si>
    <t>Cash Flow Kč</t>
  </si>
  <si>
    <t>Malý podnik</t>
  </si>
  <si>
    <t>Střední podnik</t>
  </si>
  <si>
    <t>Velký podnik</t>
  </si>
  <si>
    <t>Budova - TZB</t>
  </si>
  <si>
    <t>Budova - ostatní</t>
  </si>
  <si>
    <t>Středočeský kraj</t>
  </si>
  <si>
    <t>Jihočeský kraj</t>
  </si>
  <si>
    <t>Plzeňský kraj</t>
  </si>
  <si>
    <t>Karlovarský kraj</t>
  </si>
  <si>
    <t>Elektřina</t>
  </si>
  <si>
    <t>CELKEM</t>
  </si>
  <si>
    <t xml:space="preserve">Opatření </t>
  </si>
  <si>
    <t>Země/Voda</t>
  </si>
  <si>
    <t>Voda/Voda</t>
  </si>
  <si>
    <t>Energonositel</t>
  </si>
  <si>
    <t>Účinná SZTE 
s  &lt; 80% podílem OZE</t>
  </si>
  <si>
    <t>Ostatní neuvedené 
energonositele</t>
  </si>
  <si>
    <t>Údaje z energetického posudku</t>
  </si>
  <si>
    <t>Evidenční číslo ENEX</t>
  </si>
  <si>
    <t>Zpracovatel</t>
  </si>
  <si>
    <t>Nákup tepla (SZT)</t>
  </si>
  <si>
    <t>Nafta</t>
  </si>
  <si>
    <t>*energetický specialista vyplní v případě, že existuje historická spotřeba energie doložitelná fakturací</t>
  </si>
  <si>
    <t>*** hodnota uvedená ve výhřevnosti</t>
  </si>
  <si>
    <t xml:space="preserve">Výpočet výchozího stavu a zdůvodnění je uvedeno v energetickém posudku na str. </t>
  </si>
  <si>
    <t>ER</t>
  </si>
  <si>
    <t>1,2 ER</t>
  </si>
  <si>
    <t>Příprava teplé vody</t>
  </si>
  <si>
    <t>Úprava vlhkosti vzduchu</t>
  </si>
  <si>
    <t>Nucené větrání</t>
  </si>
  <si>
    <t>Osvětlení vnitřního prostoru budovy</t>
  </si>
  <si>
    <t>Pomocné energie (čerpadla, regulace…)</t>
  </si>
  <si>
    <t>Instalace KVET</t>
  </si>
  <si>
    <t>Spotřeba paliva MWh</t>
  </si>
  <si>
    <t xml:space="preserve">*úspora primární energie podle vyhlášky č. 37/2016 Sb.  Harmonizované referenční účinnosti pro oddělenou výrobu elektřiny a tepla převzaty z Nařízení Komise 2015/2402. </t>
  </si>
  <si>
    <t>MWh***</t>
  </si>
  <si>
    <t xml:space="preserve">Dřevěné peletky </t>
  </si>
  <si>
    <t>Zateplení obv. pláště</t>
  </si>
  <si>
    <t>Zemní plyn</t>
  </si>
  <si>
    <t>Hnědé uhlí</t>
  </si>
  <si>
    <t>Černé uhlí</t>
  </si>
  <si>
    <t>Koks</t>
  </si>
  <si>
    <t>Hnědouhelné brikety</t>
  </si>
  <si>
    <t>Instalovaný výkon elektrický kW</t>
  </si>
  <si>
    <t>Instalovaný výkon tepelný 
kW</t>
  </si>
  <si>
    <t>Užitečné teplo MWh</t>
  </si>
  <si>
    <t>Výroba elektřiny brutto MWh</t>
  </si>
  <si>
    <t>Napěťová hladina připojení kV</t>
  </si>
  <si>
    <t>Dodávka do sítě MWh</t>
  </si>
  <si>
    <t>Spotřeba na místě MWh</t>
  </si>
  <si>
    <t>Systém</t>
  </si>
  <si>
    <t>Podíl využité energie na celkové úspoře projektu</t>
  </si>
  <si>
    <t>Podíl využití energie</t>
  </si>
  <si>
    <t>Přetoky elektřiny MWh</t>
  </si>
  <si>
    <t>Výroba elektřiny MWh netto</t>
  </si>
  <si>
    <t>Výroba elektřiny MWh</t>
  </si>
  <si>
    <t>Datum zpracování EP</t>
  </si>
  <si>
    <t xml:space="preserve">Celkové způsobilé výdaje </t>
  </si>
  <si>
    <t xml:space="preserve">Celkové výdaje </t>
  </si>
  <si>
    <t xml:space="preserve">Poskytnutá dotace </t>
  </si>
  <si>
    <t>*dle Výzvy tab. 9.1 Míra podpory – rozpad zdrojů financování</t>
  </si>
  <si>
    <t>Vybrat ze seznamu</t>
  </si>
  <si>
    <t>Vzduch/Voda</t>
  </si>
  <si>
    <t>Úspora energie
MWh*</t>
  </si>
  <si>
    <t>Úspora energie
MWh</t>
  </si>
  <si>
    <t>Výroba energie z OZE*</t>
  </si>
  <si>
    <t>Akumulace vyrobené EE*</t>
  </si>
  <si>
    <t>Ostatní investiční náklady</t>
  </si>
  <si>
    <t>plocha kolektorů m2</t>
  </si>
  <si>
    <t>Úspora primární energie MWh*</t>
  </si>
  <si>
    <t>Stávající stav
MWh</t>
  </si>
  <si>
    <t>Navrhovaný stav
MWh</t>
  </si>
  <si>
    <t>Úspora energie 
%</t>
  </si>
  <si>
    <t>Převažující způsob využití FVE</t>
  </si>
  <si>
    <t>Celkový instalovaný výkon kW</t>
  </si>
  <si>
    <t>Instalovaný výkon kW***</t>
  </si>
  <si>
    <t>** V případě zčervenání buněk zkontrolujte plnění specifických podmínek</t>
  </si>
  <si>
    <t>Tepeplné čerpadlo **</t>
  </si>
  <si>
    <t>**V případě instalace více tepelných čerpadel se uvedou hodnoty agregovaně pro každou danou technologii tepelného čerpadla</t>
  </si>
  <si>
    <t>Report dat z energetického posudku</t>
  </si>
  <si>
    <t>Využitá energie v rámci projektu (úspora) MWh</t>
  </si>
  <si>
    <t>*úspora energie - energie z OZE využitá v areálu firmy (v rámci projektu)</t>
  </si>
  <si>
    <t>Vegetační střechy a fasády</t>
  </si>
  <si>
    <t>Potřeba na vytápění*</t>
  </si>
  <si>
    <t>* Například v případě technologie TČ se do tohoto pole vyplňuje celková dodaná energie TČ (energie okolního prostředí+spotřeba energie na provoz kompresoru mimo ztráty TČ ve zdroji a rozvodech)</t>
  </si>
  <si>
    <t>Výroba energie z FVE**</t>
  </si>
  <si>
    <t>Výroba energie z TČ**</t>
  </si>
  <si>
    <t xml:space="preserve">Výpočet celkové dodané energie ref. budovy dle  vyhlášky č. 264/2020 * </t>
  </si>
  <si>
    <t>Výroba energie ze solárních Kolektorů**</t>
  </si>
  <si>
    <t xml:space="preserve">Položky DE MINIMIS </t>
  </si>
  <si>
    <t>FVE + akumulace energie</t>
  </si>
  <si>
    <t>Instalovaný výkon kWp</t>
  </si>
  <si>
    <t>kWh</t>
  </si>
  <si>
    <t xml:space="preserve">Kapacita baterie </t>
  </si>
  <si>
    <t>Poměr baterie a výkonu FVE</t>
  </si>
  <si>
    <t>Měrné způsobilé výdaje na 1 MWh **</t>
  </si>
  <si>
    <t>Elektřina do baterie MWh</t>
  </si>
  <si>
    <t>Elektřina mařená MWh</t>
  </si>
  <si>
    <t>Podíl přetoku</t>
  </si>
  <si>
    <t>Vzduch/Vzduch</t>
  </si>
  <si>
    <t xml:space="preserve">*** výkon se udává při teplotní charakteristice - A35/A55 v případě systému Vzduch/Vzduch,  A2/W35 v případě systému Vzduch/Voda, B0/W35 v případě systému Země/Voda, W10/W35 v případě systému Voda/Voda, 
</t>
  </si>
  <si>
    <t>Typ chladiva v TČ</t>
  </si>
  <si>
    <t>Zdroj na Biomasu</t>
  </si>
  <si>
    <t>Celkový instalovaný výkon kWt</t>
  </si>
  <si>
    <t>Nezpůsobilé výdaje z důvodu překročení 25 000Kč/GJ</t>
  </si>
  <si>
    <t>zařízení pro zadržování a využívání dešťové vody.</t>
  </si>
  <si>
    <t>karlovarský, ústecký, liberecký, královéhradecký, pardubický, olomoucký, zlínksý, moravskoslezský</t>
  </si>
  <si>
    <t>Středočeský, jihočeský, plzeňský, jihomoravský, vysočina</t>
  </si>
  <si>
    <t>30 % úspora</t>
  </si>
  <si>
    <t>40 % úspora</t>
  </si>
  <si>
    <t>čl 41</t>
  </si>
  <si>
    <t>Informace o budově</t>
  </si>
  <si>
    <t>Typ budovy</t>
  </si>
  <si>
    <t>Budova 1</t>
  </si>
  <si>
    <t>Budova 2</t>
  </si>
  <si>
    <t>Budova 3</t>
  </si>
  <si>
    <t>Budova 4</t>
  </si>
  <si>
    <t>Faktor celkové primární energie</t>
  </si>
  <si>
    <t>Konečná spotřeba energie</t>
  </si>
  <si>
    <t>Celková primární energie</t>
  </si>
  <si>
    <t>Bilance spotřeby energie agregovaně pro všechny budovy</t>
  </si>
  <si>
    <t>Budova 5</t>
  </si>
  <si>
    <t>Budova 6</t>
  </si>
  <si>
    <t>Budova 7</t>
  </si>
  <si>
    <t>Budova 8</t>
  </si>
  <si>
    <t>Budova 9</t>
  </si>
  <si>
    <t>Budova 10</t>
  </si>
  <si>
    <t>Budova 11</t>
  </si>
  <si>
    <t>Budova 12</t>
  </si>
  <si>
    <t>Bilance spotřeby energie dle jednotlivých energonositelů agregovaně pro všechny budovy</t>
  </si>
  <si>
    <t>Primární energie celkem - Stávající stav MWh</t>
  </si>
  <si>
    <t>Primární energie - bez opatření podle bodu 7 článku 38a GBER - navrhovaný stav</t>
  </si>
  <si>
    <t>Úspora primární energie celkem  %</t>
  </si>
  <si>
    <t>Úspora primární energie celkem  % - bez opatření podle bodu 7 článku 38a GBER</t>
  </si>
  <si>
    <t>IRR bez dotace %</t>
  </si>
  <si>
    <t>Pro jednotlivé OZE - se Investiční náklady, Alternativní investice a způsobilé výdaje uvadí agregovaně</t>
  </si>
  <si>
    <t>Informace o jednotlivých technologiích</t>
  </si>
  <si>
    <t>Technologie 1</t>
  </si>
  <si>
    <t>Technologie 2</t>
  </si>
  <si>
    <t>Technologie 3</t>
  </si>
  <si>
    <t>Technologie 4</t>
  </si>
  <si>
    <t>Technologie 5</t>
  </si>
  <si>
    <t>Technologie 6</t>
  </si>
  <si>
    <t>Technologie 7</t>
  </si>
  <si>
    <t>Technologie 8</t>
  </si>
  <si>
    <t>Technologie 9</t>
  </si>
  <si>
    <t>Technologie 10</t>
  </si>
  <si>
    <t>Technologie 11</t>
  </si>
  <si>
    <t>Technologie 12</t>
  </si>
  <si>
    <t>Typ technologie</t>
  </si>
  <si>
    <t>Realizovaná opatření - součet Budovy + technologie</t>
  </si>
  <si>
    <t>GWP - chladiva****</t>
  </si>
  <si>
    <t>SCOP *****</t>
  </si>
  <si>
    <t>***** v případě agregovaných hodnot se uveden nejnižší hodnota SCOP</t>
  </si>
  <si>
    <t>počet čerpadel</t>
  </si>
  <si>
    <t>**** v případě agregovaných hodnot se uveden nejvyšší hodnota GWP</t>
  </si>
  <si>
    <t xml:space="preserve">*** výkon se udává při teplotní charakteristice - A35/A55 v případě systému Vzduch/Vzduch,  A2/W35 v případě systému Vzduch/Voda, B0/W35 v případě systému Země/Voda, W10/W35 v případě systému Voda/Voda, </t>
  </si>
  <si>
    <t>Energie okolního prostředí (elektřina a teplo)</t>
  </si>
  <si>
    <t>Odpadní teplo</t>
  </si>
  <si>
    <t>Celková primární energie - bez opatření podle bodu 7 článku 38 a GBER</t>
  </si>
  <si>
    <t>Bilance spotřeby energie dle jednotlivých energonositelů agregovaně pro všechny technologie</t>
  </si>
  <si>
    <t>Kč</t>
  </si>
  <si>
    <r>
      <t>* Vyplňte jednotku, která nejlépe charakterizuje typ výroby (například tuny/rok, litry/rok, m</t>
    </r>
    <r>
      <rPr>
        <vertAlign val="superscript"/>
        <sz val="11"/>
        <color theme="1"/>
        <rFont val="Calibri"/>
        <family val="2"/>
        <charset val="238"/>
        <scheme val="minor"/>
      </rPr>
      <t>3</t>
    </r>
    <r>
      <rPr>
        <sz val="11"/>
        <color theme="1"/>
        <rFont val="Calibri"/>
        <family val="2"/>
        <scheme val="minor"/>
      </rPr>
      <t>/rok atd.)</t>
    </r>
  </si>
  <si>
    <t>Spotřeba energie v rámci technologie pokrytou TČ (MWh)</t>
  </si>
  <si>
    <t>Spotřeba elektřiny pro TČ (MWh)</t>
  </si>
  <si>
    <t>Spotřeba energie pro bivalentní zdroj (MWh)</t>
  </si>
  <si>
    <t>Využitelná energie okolního prostředí  (MWh) *</t>
  </si>
  <si>
    <t>Investice celkem Kč</t>
  </si>
  <si>
    <t>Investice baterie Kč</t>
  </si>
  <si>
    <t>Vytápění - využití odpadního tepla z technologie</t>
  </si>
  <si>
    <t>Není</t>
  </si>
  <si>
    <t>Akumulace energie</t>
  </si>
  <si>
    <r>
      <t>Energeticky vztažná plocha (m</t>
    </r>
    <r>
      <rPr>
        <vertAlign val="superscript"/>
        <sz val="11"/>
        <color theme="1"/>
        <rFont val="Calibri"/>
        <family val="2"/>
        <charset val="238"/>
        <scheme val="minor"/>
      </rPr>
      <t>2</t>
    </r>
    <r>
      <rPr>
        <sz val="11"/>
        <color theme="1"/>
        <rFont val="Calibri"/>
        <family val="2"/>
        <charset val="238"/>
        <scheme val="minor"/>
      </rPr>
      <t>)</t>
    </r>
  </si>
  <si>
    <t>Report dat z energetického posudku podle článku 38a GBER</t>
  </si>
  <si>
    <t>Report dat z energetického posudku podle článlů 38 a 41 GBER</t>
  </si>
  <si>
    <t>TECHNOLOGIE (čl. 38)</t>
  </si>
  <si>
    <t>základní míra podpory (SV)</t>
  </si>
  <si>
    <t>MSP</t>
  </si>
  <si>
    <t>region písm. a)</t>
  </si>
  <si>
    <t>region písm. c)</t>
  </si>
  <si>
    <t>základní míra podpory (bez SV)</t>
  </si>
  <si>
    <t>BUDOVY (čl. 38a))</t>
  </si>
  <si>
    <t>základní míra podpory</t>
  </si>
  <si>
    <t>bonus 40 % PE</t>
  </si>
  <si>
    <t>1 opatření (10 % PE)</t>
  </si>
  <si>
    <t>více opatření (20 % PE)</t>
  </si>
  <si>
    <t>čl. 41</t>
  </si>
  <si>
    <t>zdroje OZE včetně TČ, vodík a KVET</t>
  </si>
  <si>
    <t>např. akumulace</t>
  </si>
  <si>
    <t>De Minimis</t>
  </si>
  <si>
    <t xml:space="preserve">** Výroba energie z OZE pro vlastní spotřebu se započítává do úspory energie v konečné spotřebě. </t>
  </si>
  <si>
    <t>Ústecký kraj</t>
  </si>
  <si>
    <t>ano</t>
  </si>
  <si>
    <t>Liberecký kraj</t>
  </si>
  <si>
    <t>Královéhradecký kraj</t>
  </si>
  <si>
    <t>Pardubický kraj</t>
  </si>
  <si>
    <t>administrativní</t>
  </si>
  <si>
    <t>Kraj Vysočina</t>
  </si>
  <si>
    <t>výrobní hala</t>
  </si>
  <si>
    <t>Jihomoravský kraj</t>
  </si>
  <si>
    <t>víceúčelová</t>
  </si>
  <si>
    <t>Olomoucký kraj</t>
  </si>
  <si>
    <t>Zlínský kraj</t>
  </si>
  <si>
    <t>Moravskoslezský kraj</t>
  </si>
  <si>
    <t>čl 38a</t>
  </si>
  <si>
    <t>Bilance spotřeby energie agregovaně za celý projekt</t>
  </si>
  <si>
    <t>Bilance spotřeby energie dle jednotlivých energonositelů agregovaně za celý projekt</t>
  </si>
  <si>
    <t>Technologie mimo článek 38 GBER</t>
  </si>
  <si>
    <t>Spotřeba energie odpovídající roční produkci původní v MWh</t>
  </si>
  <si>
    <t>Potřeba na vytápění</t>
  </si>
  <si>
    <t>Příloha č. 6 Úspory energie – výzva II</t>
  </si>
  <si>
    <t>Hypotetický srovnávací scénář</t>
  </si>
  <si>
    <t>Historie spotřeby energie</t>
  </si>
  <si>
    <t>Nákup el. energie</t>
  </si>
  <si>
    <t>** v případě, že energetický specialista provede výpočet na výchozí stav, musí být v energetickém posudku proveden podrobný výpočet a dostatečně popsán způsob výpočtu výchozího stavu, dále níže uvede str. EP kde se výpočet nachází.  Výchozí stav spotřeby energie musí odpovídat stávajícímu stavu spotřeby energie, který vychází ze skutečného využití předmětu energetického posudku odpovídající stávající roční produkci.</t>
  </si>
  <si>
    <t>Hypotetický srovnávací scénář
Kč</t>
  </si>
  <si>
    <t>Technologie - nevýrobní (např. mrazící boxy, trafostanice, rozvody k technologii...)</t>
  </si>
  <si>
    <t>Spotřeba energie odpovídající roční produkci navrhované v MWh</t>
  </si>
  <si>
    <t>Emise CO2 ekv. - Stávající stav tuny</t>
  </si>
  <si>
    <t>Emise CO2 ekv. - Navrhovaný stav tuny</t>
  </si>
  <si>
    <t>Snížení emisí CO2 ekv. tuny</t>
  </si>
  <si>
    <t>Úspora snížení emisí CO2 ekv. celkem  %</t>
  </si>
  <si>
    <t>Technologie - výrobní 
bez určení hypotetického srovnávacího scénáře</t>
  </si>
  <si>
    <t>Technologie - nevýrobní 
bez určení hypotetického srovnávacího scénáře</t>
  </si>
  <si>
    <t>Aplikace varianty A2</t>
  </si>
  <si>
    <t>Požadovaná hodnota primární energie z neobnovitelných zdrojů energie  pro stav po realizaci navržených opatření 
kWh/m2/rok **</t>
  </si>
  <si>
    <t>Primární energie - včetně opatření podle bodu 7 článku 38a GBER - navrhovaný stav</t>
  </si>
  <si>
    <t>Úspora PE - celkem MWh</t>
  </si>
  <si>
    <t xml:space="preserve">    </t>
  </si>
  <si>
    <t xml:space="preserve">* vyplňuje se pouze tehdy, pokud energetický specialista postupuje podle specifické podmínky Výzvy m), v případě více budov je potřeba sečít dodané energie </t>
  </si>
  <si>
    <t>Konečná spotřeba energie - bez opatření podle bodu 7 článku 38 a GBER</t>
  </si>
  <si>
    <t>Bilance spotřeby energie dle jednotlivých energonositelů agregovaně pro všechny budovy - bez opatření podle bodu 7 článku 38 a GBER</t>
  </si>
  <si>
    <t>Celkové výdaje</t>
  </si>
  <si>
    <t>Celkové nezpůsobilé výdaje</t>
  </si>
  <si>
    <t>Celkové způsobilé výdaj - investiční</t>
  </si>
  <si>
    <t>Úsporná opatření - článek 38</t>
  </si>
  <si>
    <t>Úsporná opatření - článek 38 - bez srovnávacího scénáře</t>
  </si>
  <si>
    <t>Úsporná opatření - článek 38a - varianta A1</t>
  </si>
  <si>
    <t>Úsporná opatření - článek 38a - varianta A2</t>
  </si>
  <si>
    <t>Úsporná opatření - článek 41 - OZE, vodík…</t>
  </si>
  <si>
    <t>Položky de minimis</t>
  </si>
  <si>
    <t>Celkové způsobilé výdaje - neinvestiční</t>
  </si>
  <si>
    <t>Úsporná opatření - článek 41 - netýka se zdrojové části</t>
  </si>
  <si>
    <t>1.</t>
  </si>
  <si>
    <t>1.1</t>
  </si>
  <si>
    <t>1.2</t>
  </si>
  <si>
    <t>1.2.1</t>
  </si>
  <si>
    <t>1.2.1.1</t>
  </si>
  <si>
    <t>1.2.1.2</t>
  </si>
  <si>
    <t>1.2.1.3</t>
  </si>
  <si>
    <t>1.2.1.4</t>
  </si>
  <si>
    <t>1.2.1.5</t>
  </si>
  <si>
    <t>1.2.1.6</t>
  </si>
  <si>
    <t>1.2.1.7</t>
  </si>
  <si>
    <t>1.2.2</t>
  </si>
  <si>
    <t>1.2.2.1</t>
  </si>
  <si>
    <t>Rozpočet z MS2021+</t>
  </si>
  <si>
    <t>Výdaje</t>
  </si>
  <si>
    <t>Karlovarský, ústecký, liberecký, královéhradecký, pardubický, olomoucký, zlínksý, moravskoslezský</t>
  </si>
  <si>
    <t>Středočeský, Jihočeský, Plzeňský, Jihomoravský, Vysočina</t>
  </si>
  <si>
    <t>Dotace (Kč) pro region pism. c)</t>
  </si>
  <si>
    <t>Dotace (Kč) pro region pism. a)</t>
  </si>
  <si>
    <t>Celková investiční dotace</t>
  </si>
  <si>
    <t>Obchodní firma / Jméno a příjmení:</t>
  </si>
  <si>
    <t xml:space="preserve">  číslo projektu:</t>
  </si>
  <si>
    <t>OP TAK 2021 – 2027 Specifický cíl 4.1. Podpora opatření v oblasti energetické
účinnosti</t>
  </si>
  <si>
    <t>MPO provedlo hodnocení projektu na základě metodiky výběrových kritérií pro hodnocení projektů programu Úspory energie  (II. Výzva). Výsledné ohodnocení je součástí předkládané zprávy.</t>
  </si>
  <si>
    <t>Dále byla provedena kontrola technicko-ekonomických parametrů projektu z Přílohy č. 5, energetického posudku a z plné žádosti. MPO vydává stanovisko, že příslušné údaje  spolu</t>
  </si>
  <si>
    <t>a přikládá soupis zjištěných nedostatků</t>
  </si>
  <si>
    <t>Zjištěné výstupy z energetického posudku a z žádosti o podporu pro potřeby hodnocení</t>
  </si>
  <si>
    <t>01</t>
  </si>
  <si>
    <t>02</t>
  </si>
  <si>
    <t>03</t>
  </si>
  <si>
    <t>04</t>
  </si>
  <si>
    <t>05</t>
  </si>
  <si>
    <t xml:space="preserve">Celkové investiční náklady </t>
  </si>
  <si>
    <t>06</t>
  </si>
  <si>
    <t>07</t>
  </si>
  <si>
    <t>Způsobilé výdaje k hodnocení</t>
  </si>
  <si>
    <t>08</t>
  </si>
  <si>
    <t>Navrhovaná dotace</t>
  </si>
  <si>
    <t>09</t>
  </si>
  <si>
    <t>Výchozí spotřeba energie</t>
  </si>
  <si>
    <t>(MWh / rok)</t>
  </si>
  <si>
    <t>10</t>
  </si>
  <si>
    <t>Úspora energie v KSE</t>
  </si>
  <si>
    <t>11</t>
  </si>
  <si>
    <t>Cash-Flow projektu</t>
  </si>
  <si>
    <t>(Kč/rok)</t>
  </si>
  <si>
    <t>IRR bez dotace</t>
  </si>
  <si>
    <t>%</t>
  </si>
  <si>
    <t>Snížení emisí CO2</t>
  </si>
  <si>
    <t>(t CO2 / rok)</t>
  </si>
  <si>
    <t>Výstupy hodnocení - vylučovací kritéria</t>
  </si>
  <si>
    <t>Vyhověl</t>
  </si>
  <si>
    <t>Max/Min</t>
  </si>
  <si>
    <t>Projekt prokázal úsporu energie v konečné spotřebě energie  podle tabulky č.3 Analýza užití energie – bilance přínosu projektů uvedené v Příloze č. 3 k vyhlášce č. 141/2021 Sb., o energetickém posudku a o údajích vedených v Systému monitoringu spotřeby energie , ve znění pozdějších předpisů.</t>
  </si>
  <si>
    <t>Byla splněna podmínka minimální úspory primární energie  ve výši 20 % podle bodu 6 článku 38a GBER, bez možnosti započítání přínosů z opatření podle bodu 7 článku 38a GBER a zároveň byla splněna podmínka minimální úspory primární energie ve výši 30 % s možností započítání přínosů z opatření podle bodu 7 článku 38a GBER a zároveň byly splněny požadavky na renovaci budovy podle varianty A1 viz tabulka č.1.  uvedená na konci této kapitoly. Výše uvedené požadavky  na energetickou náročnost musí splňovat každá budova zahrnutá do žádosti o podporu.</t>
  </si>
  <si>
    <t>nerelevantní</t>
  </si>
  <si>
    <t>Byla splněna podmínka minimální úspory primární energie7 ve výši 40 % podle bodu 6 článku 38a GBER, bez možnosti započítání přínosů z opatření podle bodu 7 článku 38a GBER a zároveň byly splněny požadavky na renovaci budovy podle varianty A2 viz tabulka č.1. uvedená na konci této kapitoly. Výše uvedené požadavky  na energetickou náročnost musí splňovat každá budova zahrnutá do žádosti o podporu.</t>
  </si>
  <si>
    <t>Byla splněna podmínka minimální úspory primární energie  minimálně ve výši 30 % nebo v průměru alespoň 30% snížení přímých a nepřímých emisí skleníkových plynů v porovnání s předchozími emisemi v případě opatření mimo renovace stávající budovy. Výše uvedené požadavky  na energetickou náročnost musí splňovat každé opatření zahrnuté do žádosti o podporu.</t>
  </si>
  <si>
    <t>Projekt dosáhl hodnoty IRR před zdaněním nižší než 20 % (bez dotace) podle vyhlášky č.
141/2021 Sb. o energetickém posudku a o
údajích vedených v Systému monitoringu
spotřeby energie ve znění č.15/2022 Sb. viz
Příloha č. 8.</t>
  </si>
  <si>
    <t>Projekt plní všechny relevantní specifické podmínky Výzvy, ke kterým se vyjádřil energetický specialista. Výčet specifických podmínek programu, ke kterým se vyjadřuje energetický specialista je uveden v příloze č. 8.a  Specifické podmínky Výzvy.</t>
  </si>
  <si>
    <t>Projekt plní všechny specifické podmínky Výzvy, ke kterým se vyjádřil žadatel. Výčet specifických podmínek programu, ke kterým se vyjadřuje žadatel je uveden v příloze č. 8.b Specifické podmínky Výzvy.</t>
  </si>
  <si>
    <t>Projekt splňuje DNSH</t>
  </si>
  <si>
    <t>Projekt je v souladu se směrem vývoje cílů v oblasti snížení emisí skleníkových plynů do roku 2050</t>
  </si>
  <si>
    <t>Maximální výše celkových způsobilých výdajů pro výpočet dotace nepřesahuje 25 000 Kč/GJ za rok</t>
  </si>
  <si>
    <t>(Kč/MWh KSE)</t>
  </si>
  <si>
    <t>Kč/MWh</t>
  </si>
  <si>
    <t>Všechna vylučovací kritéria, předmětná k žádosti, obdržela hodnocení ANO</t>
  </si>
  <si>
    <t>Závěrečné hodnocení</t>
  </si>
  <si>
    <t>dopsat odkaz prochází nebo neprochází</t>
  </si>
  <si>
    <t>Ukazatel</t>
  </si>
  <si>
    <t>bez dotace</t>
  </si>
  <si>
    <t>s dotací</t>
  </si>
  <si>
    <t>Vnitřní výnosové procento</t>
  </si>
  <si>
    <t>Vzhledem k výše uvedeným zjištěním má MPO následující připomínky a doporučení</t>
  </si>
  <si>
    <t>Emisní faktor CO2 pro navrhovaný stav (tun/MWh)</t>
  </si>
  <si>
    <t>Navrhovaný stav
emisí CO2</t>
  </si>
  <si>
    <t>Emise CO2 ekv. (tuny za rok)</t>
  </si>
  <si>
    <t>Emise CO2 Bilance spotřeby energie dle jednotlivých energonositelů agregovaně za celý projekt</t>
  </si>
  <si>
    <t>doba hodnocení</t>
  </si>
  <si>
    <t>diskont (%)</t>
  </si>
  <si>
    <t>dotace  (tis. Kč)</t>
  </si>
  <si>
    <t>rok</t>
  </si>
  <si>
    <t>investice (tis. Kč)</t>
  </si>
  <si>
    <r>
      <t>CF-</t>
    </r>
    <r>
      <rPr>
        <b/>
        <vertAlign val="subscript"/>
        <sz val="10"/>
        <rFont val="Arial CE"/>
        <family val="2"/>
        <charset val="238"/>
      </rPr>
      <t>úspora</t>
    </r>
    <r>
      <rPr>
        <b/>
        <sz val="10"/>
        <rFont val="Arial CE"/>
        <family val="2"/>
        <charset val="238"/>
      </rPr>
      <t xml:space="preserve"> (tis. Kč))</t>
    </r>
  </si>
  <si>
    <r>
      <t xml:space="preserve">DCF- </t>
    </r>
    <r>
      <rPr>
        <b/>
        <vertAlign val="subscript"/>
        <sz val="10"/>
        <rFont val="Arial CE"/>
        <family val="2"/>
        <charset val="238"/>
      </rPr>
      <t>úspora</t>
    </r>
    <r>
      <rPr>
        <b/>
        <sz val="10"/>
        <rFont val="Arial CE"/>
        <family val="2"/>
        <charset val="238"/>
      </rPr>
      <t xml:space="preserve"> (tis. Kč)</t>
    </r>
  </si>
  <si>
    <t>KDCF</t>
  </si>
  <si>
    <t>NPV (tis. Kč)</t>
  </si>
  <si>
    <r>
      <t xml:space="preserve">NPV (tis. Kč) </t>
    </r>
    <r>
      <rPr>
        <b/>
        <vertAlign val="subscript"/>
        <sz val="10"/>
        <rFont val="Arial CE"/>
        <family val="2"/>
        <charset val="238"/>
      </rPr>
      <t>dle excelu</t>
    </r>
  </si>
  <si>
    <r>
      <t>IRR</t>
    </r>
    <r>
      <rPr>
        <sz val="7"/>
        <rFont val="Arial CE"/>
        <charset val="238"/>
      </rPr>
      <t xml:space="preserve"> - míra.výnosnosti</t>
    </r>
  </si>
  <si>
    <r>
      <t xml:space="preserve">IRR </t>
    </r>
    <r>
      <rPr>
        <b/>
        <sz val="7"/>
        <rFont val="Arial CE"/>
        <charset val="238"/>
      </rPr>
      <t>- úroková.míra</t>
    </r>
  </si>
  <si>
    <t>Prostá doba návratnosti (let]</t>
  </si>
  <si>
    <t>Čistá doba návratnosti (let)</t>
  </si>
  <si>
    <t>CF projektu</t>
  </si>
  <si>
    <t>CF projektu Kč (tis. Kč)</t>
  </si>
  <si>
    <t>Hodnocení podle výběrových kritérií Úspory energie - výzva II.</t>
  </si>
  <si>
    <t>Čistá současná hodnota (tis. Kč)</t>
  </si>
  <si>
    <t>Prostá doba návratnosti (Roky)</t>
  </si>
  <si>
    <t>Reálná doba návratnosti (Roky)</t>
  </si>
  <si>
    <t>* Emisní faktor pro Teplo - dodávka mimo budovu, Účinná a ostatní SZTE a ostatní neuvedené energonositele uvedne ES na základě údajů v EP či relevantních podkladů</t>
  </si>
  <si>
    <t>Kraj</t>
  </si>
  <si>
    <t>Úspora energie v MWh</t>
  </si>
  <si>
    <t>*vyplní se pokud je v kombinaci s jakýmkoliv dalším výše uvedeným opatřením, vyplňte údaje na řádcích 80 - 124</t>
  </si>
  <si>
    <t>Využitá energie v rámci opatření na budově započitatelné do úspory energie v rámci projektu</t>
  </si>
  <si>
    <t>Využitá energie v rámci opatření v rámci technologie započitatelné do úspory energie v rámci projektu</t>
  </si>
  <si>
    <t>Využitá energie v rámci ostatních opatření které nejsou součástí projektu</t>
  </si>
  <si>
    <t>sklad</t>
  </si>
  <si>
    <t>Památková péče*</t>
  </si>
  <si>
    <t>* památková péče -pokud je budova kulturní památkou, anebo není kulturní památkou, ale nachází se v památkové rezervaci nebo památkové zóně (zákon České národní rady č. 20/1987 Sb., o státní památkové péči v platném znění), pokud by s ohledem na zájmy státní památkové péče splnění některých požadavků na energetickou náročnost těchto budov výrazně změnilo jejich charakter nebo vzhled; tuto skutečnost je nutné doložit závazným stanoviskem orgánu státní památkové péče.
** Vyplňte v případě alplikace varianty A2 - tj. byla splněna podmínka minimální úspory primární energie podle Přílohy. č. 8.a) bod c) ve výši 40 % podle bodu 6 článku 38a GBER, bez možnosti započítání přínosů z opatření podle bodu 7 článku 38a GBER</t>
  </si>
  <si>
    <t>Faktor primární energie pro stávající stav **</t>
  </si>
  <si>
    <t>Faktor primární energie pro navrhovaný stav **</t>
  </si>
  <si>
    <t>Název původní technologie</t>
  </si>
  <si>
    <t>Náklady na novou technologii</t>
  </si>
  <si>
    <t>Emisní koeficient pro stávající stav tun CO2 ekv./MWh**</t>
  </si>
  <si>
    <t>Emisní koeficient pro navrhovaný stav tun CO2 ekv./MWh **</t>
  </si>
  <si>
    <t>Celkové způsobilé výdaje</t>
  </si>
  <si>
    <t>Karlovarský, Ústecký, Liberecký, Královéhradecký, Pardubický, Olomoucký, Zlínský, Moravskoslezský</t>
  </si>
  <si>
    <t>CZ</t>
  </si>
  <si>
    <t>** pokud je výpočet primární energie závislý na více energonositelých je možné vyplnit vážený průměr z Faktorů PE a Emisních koeficientů</t>
  </si>
  <si>
    <t>Žluté a růžové buňky a vyplňuje energetický specialista/šedé buňky jsou zamknuté</t>
  </si>
  <si>
    <t>** v případě, že energetický specialista provede výpočet na výchozí stav, musí být  v energetickém posudku proveden podrobný výpočet a dostatečně popsán důvod,  proč nebyly použity fakturované spotřeby, dále níže uvede str. EP kde se výpočet nachází. To se týká i výpočtu dle celkové dodané energie ref. budovy dle  vyhlášky č. 264/2020 (viz. řádky 30-40).</t>
  </si>
  <si>
    <t>ubytování</t>
  </si>
  <si>
    <t>stravování</t>
  </si>
  <si>
    <t xml:space="preserve">výrobní </t>
  </si>
  <si>
    <t>Kontrola způsobilých výdajů*</t>
  </si>
  <si>
    <t>*porovnání hodnoty v rozpočtu na tomto listu s hodnotou způsobilých výdajů uvedených v Reportu dat z EP (tj. součet budovy a technologie)</t>
  </si>
  <si>
    <t>č. projektu</t>
  </si>
  <si>
    <t>žadatel</t>
  </si>
  <si>
    <t xml:space="preserve">Typ žadatele </t>
  </si>
  <si>
    <t>Alternativní investice</t>
  </si>
  <si>
    <t xml:space="preserve">návratnost prostá bez dotace </t>
  </si>
  <si>
    <t xml:space="preserve">návratnost prostá s dotace </t>
  </si>
  <si>
    <t>návratnost reálná bez dotace</t>
  </si>
  <si>
    <t>návratnost reálná s dotací</t>
  </si>
  <si>
    <t>IRR bez dotace2</t>
  </si>
  <si>
    <t>IRR s dotací</t>
  </si>
  <si>
    <t>před prim.</t>
  </si>
  <si>
    <t>po primár</t>
  </si>
  <si>
    <t>úspora prim.</t>
  </si>
  <si>
    <t>úspora PEN</t>
  </si>
  <si>
    <t>rozdíl</t>
  </si>
  <si>
    <t>energie mařená</t>
  </si>
  <si>
    <t>podíl přetoků</t>
  </si>
  <si>
    <t>do baterie</t>
  </si>
  <si>
    <t>Sloupec5</t>
  </si>
  <si>
    <t>Sloupec52</t>
  </si>
  <si>
    <t>Spotřeba energie pro vytápění a přípravu TV pokrytou TČ MWh</t>
  </si>
  <si>
    <t>Spotřeba energie pro TČ
MWh</t>
  </si>
  <si>
    <t>Spotřeba energie pro bivalentní zdroj MWh</t>
  </si>
  <si>
    <t xml:space="preserve">Využitelná energie okolního prostředí </t>
  </si>
  <si>
    <t>Sloupec8</t>
  </si>
  <si>
    <t>Sloupec6</t>
  </si>
  <si>
    <t>Instalovaný výkon kW</t>
  </si>
  <si>
    <t>Sloupec3</t>
  </si>
  <si>
    <t>Sloupec4</t>
  </si>
  <si>
    <t>Instalovaný výkon elektrický kW2</t>
  </si>
  <si>
    <t>Chlazení3</t>
  </si>
  <si>
    <t>Větrání4</t>
  </si>
  <si>
    <t>Osvětlení5</t>
  </si>
  <si>
    <t>Celkem6</t>
  </si>
  <si>
    <t>rozdíl7</t>
  </si>
  <si>
    <t>hnědouhelné brikety</t>
  </si>
  <si>
    <t>elektřina</t>
  </si>
  <si>
    <t>Energie z okolního prostředí (elektřina a teplo)</t>
  </si>
  <si>
    <t>celkem8</t>
  </si>
  <si>
    <t>rozdíl9</t>
  </si>
  <si>
    <t>Instalovaný výkon FVEkWp</t>
  </si>
  <si>
    <t>úspora energie</t>
  </si>
  <si>
    <t>Investice FVE        Kč</t>
  </si>
  <si>
    <t>Výrobní číslo</t>
  </si>
  <si>
    <t>Rok výroby</t>
  </si>
  <si>
    <t>Jednotka kapacity*</t>
  </si>
  <si>
    <t>Roční kapacita původní</t>
  </si>
  <si>
    <t>Roční kapacita navrhovaná</t>
  </si>
  <si>
    <t xml:space="preserve">Jednotka roční produkce </t>
  </si>
  <si>
    <t>Roční produkce původní</t>
  </si>
  <si>
    <t>Změna kapacity podle přílohy č.3</t>
  </si>
  <si>
    <t>Produkt (výrobek, meziprodukt)</t>
  </si>
  <si>
    <t>Fakturovaná spotřeba*</t>
  </si>
  <si>
    <t>Výchozí stav**</t>
  </si>
  <si>
    <t>Investice                  Kč</t>
  </si>
  <si>
    <t>Primární energie celkem - Navrhovaný stav MWh</t>
  </si>
  <si>
    <t>Elektřina dodávka mimo budovu</t>
  </si>
  <si>
    <t>Pro jednotlivé OZE - se Investiční náklady a způsobilé výdaje uvadí agregovaně</t>
  </si>
  <si>
    <t>Tepelné čerpadlo **</t>
  </si>
  <si>
    <t>Typ paliva</t>
  </si>
  <si>
    <t>Investice FVE                  Kč</t>
  </si>
  <si>
    <t>Počet TČ</t>
  </si>
  <si>
    <t>Ostatní neuvedené energonositele</t>
  </si>
  <si>
    <t>Zařízení pro zadržování a využívání dešťové vody.</t>
  </si>
  <si>
    <t>Způsobilé výdaje  Kč</t>
  </si>
  <si>
    <t>Emisní faktor CO2 pro  stávající stav (tun/MWh)*</t>
  </si>
  <si>
    <t>Stávající stav emisí CO2</t>
  </si>
  <si>
    <t>Úspora                 emisí CO2</t>
  </si>
  <si>
    <t>Snížení                   emisí CO2 (%)</t>
  </si>
  <si>
    <t>Hypotetický srovnávací scénář Kč</t>
  </si>
  <si>
    <t>Plocha kolektorů m2</t>
  </si>
  <si>
    <t>Úspora PE - bez opatření podle bodu 7 článku 38a GBER MWh</t>
  </si>
  <si>
    <t>Úspora PE - včetně opatření podle bodu 7 článku 38a GBER MWh</t>
  </si>
  <si>
    <t>Postup podle 1,2 ER</t>
  </si>
  <si>
    <t>Fakturovaná spotřeba</t>
  </si>
  <si>
    <t>Výchozí stav</t>
  </si>
  <si>
    <t>Nezpůsobilé výdaje z důvodu překročení                                           25 000Kč/GJ</t>
  </si>
  <si>
    <t>Ano</t>
  </si>
  <si>
    <t>Ne</t>
  </si>
  <si>
    <t>Nerelevantní</t>
  </si>
  <si>
    <t>Investice              Kč</t>
  </si>
  <si>
    <t>Pro jednotlivé OZE - se Investiční náklady, Alternativní investice a Způsobilé výdaje uvádí agregovaně</t>
  </si>
  <si>
    <t>Investice                 Kč</t>
  </si>
  <si>
    <t>Investice               Kč</t>
  </si>
  <si>
    <t>Spotřeba energie v rámci technologie pokrytou TČ   MWh</t>
  </si>
  <si>
    <t>Spotřeba elektřiny pro TČ  MWh</t>
  </si>
  <si>
    <t>Spotřeba energie pro bivalentní zdroj  MWh</t>
  </si>
  <si>
    <t>Využitelná energie okolního prostředí  MWh*</t>
  </si>
  <si>
    <t>Počet TČ ks</t>
  </si>
  <si>
    <t>Vybrat se seznamu</t>
  </si>
  <si>
    <t>Teplo - dodávka mimo budovu*</t>
  </si>
  <si>
    <t>Účinná SZTE s &gt; 80% podílem OZE*</t>
  </si>
  <si>
    <t>Ostatní SZTE*</t>
  </si>
  <si>
    <t>Ostatní neuvedené energonositele*</t>
  </si>
  <si>
    <t>Účinná SZTE s &lt; 80% podílem OZE*</t>
  </si>
  <si>
    <t>Manuál pro vyplnění Příloha č.6 Report dat z energetického posudku</t>
  </si>
  <si>
    <t>Žluté a růžové buňky a vyplňuje energetický specialista/šedé buňky jsou zamknuté.</t>
  </si>
  <si>
    <t xml:space="preserve">Energetický specialista podle typů podporovaných opatření vyplní tam, kde je to relevantní nejprve buňky v těchto listech:
list Report dat z EP – budovy (článek 38a GBER);
list Report dat z EP – technologie (články 38 a 41 GBER);
list Rozpočet a dotace.                                                                                                                                Všechny údaje, které energetický specialista vyplňuje v reportu dat jsou nutné  pro ověření, že projekt bude plnit kritéria věcného hodnocení a jsou potřebné k posouzení způsobilosti projektu.                                                                                                                                                                                        Po vyplnění žlutých buněk se příslušné výpočty překlopí do listu Report dat z EP – celkem. Potom je nutné v tomto listu vyplnit základní údaje.  
                                                                                                                                                                                                                                                                                                                                                                                                                                                                              List Report dat z EP – celkem obsahuje vstupy pro Modul obsahující výsledný formulář hodnocení pro tisk do Pdf. formátu, který je vkládán do MS2021+. Tato příloha by měla pokrýt většinu možností kombinace podpor v rámci II. výzvy Úspory energie. Pokud ne, doporučujeme kontaktovat řídící orgán OP TAK MPO.
</t>
  </si>
  <si>
    <t>Aktualizace dne 20.6.2024</t>
  </si>
  <si>
    <t>Verze 20.6.2024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</si>
</sst>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 &quot;Kč&quot;"/>
    <numFmt numFmtId="165" formatCode="0.0%"/>
    <numFmt numFmtId="166" formatCode="0.0"/>
    <numFmt numFmtId="167" formatCode="0.000"/>
    <numFmt numFmtId="168" formatCode="_-* #,##0\ _K_č_-;\-* #,##0\ _K_č_-;_-* &quot;-&quot;??\ _K_č_-;_-@_-"/>
    <numFmt numFmtId="169" formatCode="#,##0.0"/>
    <numFmt numFmtId="170" formatCode="#,##0.00\ &quot;Kč&quot;"/>
  </numFmts>
  <fonts count="3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sz val="12"/>
      <name val="Calibri"/>
      <family val="2"/>
      <charset val="238"/>
      <scheme val="minor"/>
    </font>
    <font>
      <sz val="10"/>
      <name val="Calibri"/>
      <family val="2"/>
      <charset val="238"/>
      <scheme val="minor"/>
    </font>
    <font>
      <b/>
      <sz val="14"/>
      <name val="Calibri"/>
      <family val="2"/>
      <charset val="238"/>
      <scheme val="minor"/>
    </font>
    <font>
      <sz val="11"/>
      <name val="Calibri"/>
      <family val="2"/>
      <scheme val="minor"/>
    </font>
    <font>
      <b/>
      <sz val="14"/>
      <color rgb="FF000000"/>
      <name val="Calibri"/>
      <family val="2"/>
      <charset val="238"/>
      <scheme val="minor"/>
    </font>
    <font>
      <sz val="7"/>
      <color theme="1"/>
      <name val="Calibri"/>
      <family val="2"/>
      <scheme val="minor"/>
    </font>
    <font>
      <sz val="10"/>
      <color theme="1"/>
      <name val="Calibri"/>
      <family val="2"/>
      <scheme val="minor"/>
    </font>
    <font>
      <sz val="8"/>
      <name val="Calibri"/>
      <family val="2"/>
      <scheme val="minor"/>
    </font>
    <font>
      <sz val="8"/>
      <color theme="1"/>
      <name val="Calibri"/>
      <family val="2"/>
      <scheme val="minor"/>
    </font>
    <font>
      <vertAlign val="superscript"/>
      <sz val="11"/>
      <color theme="1"/>
      <name val="Calibri"/>
      <family val="2"/>
      <charset val="238"/>
      <scheme val="minor"/>
    </font>
    <font>
      <sz val="12"/>
      <name val="Times New Roman"/>
      <family val="1"/>
      <charset val="238"/>
    </font>
    <font>
      <b/>
      <sz val="12"/>
      <name val="Calibri"/>
      <family val="2"/>
      <charset val="238"/>
      <scheme val="minor"/>
    </font>
    <font>
      <b/>
      <i/>
      <sz val="12"/>
      <name val="Calibri"/>
      <family val="2"/>
      <charset val="238"/>
      <scheme val="minor"/>
    </font>
    <font>
      <sz val="12"/>
      <color theme="1"/>
      <name val="Calibri"/>
      <family val="2"/>
      <charset val="238"/>
      <scheme val="minor"/>
    </font>
    <font>
      <sz val="11"/>
      <name val="Calibri"/>
      <family val="2"/>
      <charset val="238"/>
      <scheme val="minor"/>
    </font>
    <font>
      <b/>
      <sz val="11"/>
      <name val="Calibri"/>
      <family val="2"/>
      <charset val="238"/>
      <scheme val="minor"/>
    </font>
    <font>
      <b/>
      <sz val="12"/>
      <name val="Times New Roman"/>
      <family val="1"/>
      <charset val="238"/>
    </font>
    <font>
      <b/>
      <sz val="10"/>
      <name val="Arial"/>
      <family val="2"/>
      <charset val="238"/>
    </font>
    <font>
      <b/>
      <sz val="10"/>
      <name val="Arial CE"/>
      <family val="2"/>
      <charset val="238"/>
    </font>
    <font>
      <b/>
      <vertAlign val="subscript"/>
      <sz val="10"/>
      <name val="Arial CE"/>
      <family val="2"/>
      <charset val="238"/>
    </font>
    <font>
      <sz val="7"/>
      <name val="Arial CE"/>
      <charset val="238"/>
    </font>
    <font>
      <b/>
      <sz val="7"/>
      <name val="Arial CE"/>
      <charset val="238"/>
    </font>
    <font>
      <b/>
      <sz val="20"/>
      <color theme="1"/>
      <name val="Calibri"/>
      <family val="2"/>
      <charset val="238"/>
      <scheme val="minor"/>
    </font>
    <font>
      <b/>
      <sz val="12"/>
      <color theme="1"/>
      <name val="Calibri"/>
      <family val="2"/>
      <charset val="238"/>
      <scheme val="minor"/>
    </font>
    <font>
      <b/>
      <sz val="16"/>
      <color theme="1"/>
      <name val="Calibri"/>
      <family val="2"/>
      <scheme val="minor"/>
    </font>
    <font>
      <sz val="16"/>
      <color theme="1"/>
      <name val="Calibri"/>
      <family val="2"/>
      <scheme val="minor"/>
    </font>
  </fonts>
  <fills count="21">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15"/>
        <bgColor indexed="64"/>
      </patternFill>
    </fill>
    <fill>
      <patternFill patternType="solid">
        <fgColor rgb="FF92D05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5" fillId="0" borderId="0" applyFont="0" applyFill="0" applyBorder="0" applyAlignment="0" applyProtection="0"/>
    <xf numFmtId="43" fontId="5" fillId="0" borderId="0" applyFont="0" applyFill="0" applyBorder="0" applyAlignment="0" applyProtection="0"/>
  </cellStyleXfs>
  <cellXfs count="476">
    <xf numFmtId="0" fontId="0" fillId="0" borderId="0" xfId="0"/>
    <xf numFmtId="0" fontId="0" fillId="0" borderId="2" xfId="0" applyBorder="1"/>
    <xf numFmtId="0" fontId="7" fillId="0" borderId="0" xfId="0" applyFont="1" applyProtection="1">
      <protection hidden="1"/>
    </xf>
    <xf numFmtId="0" fontId="7" fillId="0" borderId="0" xfId="0" applyFont="1" applyAlignment="1" applyProtection="1">
      <alignment horizontal="left"/>
      <protection hidden="1"/>
    </xf>
    <xf numFmtId="0" fontId="0" fillId="0" borderId="3" xfId="0" applyBorder="1"/>
    <xf numFmtId="0" fontId="9" fillId="0" borderId="0" xfId="0" applyFont="1" applyProtection="1">
      <protection hidden="1"/>
    </xf>
    <xf numFmtId="3" fontId="0" fillId="0" borderId="0" xfId="0" applyNumberFormat="1"/>
    <xf numFmtId="0" fontId="6" fillId="0" borderId="11" xfId="0" applyFont="1" applyBorder="1"/>
    <xf numFmtId="0" fontId="0" fillId="0" borderId="11" xfId="0" applyBorder="1"/>
    <xf numFmtId="3" fontId="0" fillId="5" borderId="13" xfId="0" applyNumberFormat="1" applyFill="1" applyBorder="1" applyAlignment="1" applyProtection="1">
      <alignment horizontal="center"/>
      <protection locked="0"/>
    </xf>
    <xf numFmtId="0" fontId="6" fillId="6" borderId="11" xfId="0" applyFont="1" applyFill="1" applyBorder="1" applyProtection="1">
      <protection hidden="1"/>
    </xf>
    <xf numFmtId="165" fontId="0" fillId="6" borderId="12" xfId="1" applyNumberFormat="1" applyFont="1" applyFill="1" applyBorder="1" applyAlignment="1" applyProtection="1">
      <alignment horizontal="center"/>
      <protection hidden="1"/>
    </xf>
    <xf numFmtId="9" fontId="0" fillId="6" borderId="11" xfId="1" applyFont="1" applyFill="1" applyBorder="1" applyAlignment="1" applyProtection="1">
      <alignment horizontal="center"/>
      <protection hidden="1"/>
    </xf>
    <xf numFmtId="9" fontId="6" fillId="6" borderId="11" xfId="0" applyNumberFormat="1" applyFont="1" applyFill="1" applyBorder="1" applyAlignment="1" applyProtection="1">
      <alignment horizontal="center"/>
      <protection hidden="1"/>
    </xf>
    <xf numFmtId="0" fontId="0" fillId="0" borderId="11" xfId="0" applyBorder="1" applyProtection="1">
      <protection hidden="1"/>
    </xf>
    <xf numFmtId="0" fontId="0" fillId="0" borderId="11" xfId="0" applyBorder="1" applyAlignment="1" applyProtection="1">
      <alignment horizontal="left"/>
      <protection hidden="1"/>
    </xf>
    <xf numFmtId="166" fontId="0" fillId="5" borderId="11" xfId="0" applyNumberFormat="1" applyFill="1" applyBorder="1" applyAlignment="1" applyProtection="1">
      <alignment horizontal="center"/>
      <protection locked="0"/>
    </xf>
    <xf numFmtId="165" fontId="0" fillId="6" borderId="11" xfId="1" applyNumberFormat="1" applyFont="1" applyFill="1" applyBorder="1" applyAlignment="1" applyProtection="1">
      <alignment horizontal="center"/>
      <protection hidden="1"/>
    </xf>
    <xf numFmtId="4" fontId="0" fillId="5" borderId="11" xfId="0" applyNumberFormat="1" applyFill="1" applyBorder="1" applyAlignment="1" applyProtection="1">
      <alignment horizontal="center"/>
      <protection locked="0"/>
    </xf>
    <xf numFmtId="2" fontId="0" fillId="0" borderId="11" xfId="0" applyNumberFormat="1" applyBorder="1" applyAlignment="1">
      <alignment wrapText="1"/>
    </xf>
    <xf numFmtId="2" fontId="0" fillId="0" borderId="11" xfId="0" applyNumberFormat="1" applyBorder="1"/>
    <xf numFmtId="49" fontId="0" fillId="5" borderId="11" xfId="0" applyNumberFormat="1" applyFill="1" applyBorder="1" applyAlignment="1" applyProtection="1">
      <alignment horizontal="center" vertical="center"/>
      <protection locked="0"/>
    </xf>
    <xf numFmtId="4" fontId="0" fillId="6" borderId="11" xfId="1" applyNumberFormat="1" applyFont="1" applyFill="1" applyBorder="1" applyAlignment="1" applyProtection="1">
      <alignment horizontal="center" vertical="center"/>
    </xf>
    <xf numFmtId="3" fontId="6" fillId="6" borderId="11" xfId="0" applyNumberFormat="1" applyFont="1" applyFill="1" applyBorder="1" applyAlignment="1" applyProtection="1">
      <alignment horizontal="center"/>
      <protection hidden="1"/>
    </xf>
    <xf numFmtId="0" fontId="6" fillId="0" borderId="11" xfId="0" applyFont="1" applyBorder="1" applyAlignment="1">
      <alignment horizontal="center"/>
    </xf>
    <xf numFmtId="0" fontId="0" fillId="11" borderId="11" xfId="0" applyFill="1" applyBorder="1" applyAlignment="1">
      <alignment horizontal="center"/>
    </xf>
    <xf numFmtId="0" fontId="0" fillId="3" borderId="11" xfId="0" applyFill="1" applyBorder="1" applyAlignment="1">
      <alignment horizontal="center"/>
    </xf>
    <xf numFmtId="165" fontId="0" fillId="11" borderId="11" xfId="0" applyNumberFormat="1" applyFill="1" applyBorder="1" applyAlignment="1">
      <alignment horizontal="center"/>
    </xf>
    <xf numFmtId="165" fontId="0" fillId="3" borderId="11" xfId="0" applyNumberFormat="1" applyFill="1" applyBorder="1" applyAlignment="1">
      <alignment horizontal="center"/>
    </xf>
    <xf numFmtId="165" fontId="0" fillId="0" borderId="3" xfId="0" applyNumberFormat="1" applyBorder="1" applyAlignment="1">
      <alignment horizontal="center"/>
    </xf>
    <xf numFmtId="165" fontId="0" fillId="0" borderId="1" xfId="0" applyNumberFormat="1" applyBorder="1" applyAlignment="1">
      <alignment horizontal="center"/>
    </xf>
    <xf numFmtId="165" fontId="0" fillId="0" borderId="2" xfId="0" applyNumberFormat="1" applyBorder="1" applyAlignment="1">
      <alignment horizontal="center"/>
    </xf>
    <xf numFmtId="165" fontId="0" fillId="0" borderId="5" xfId="0" applyNumberFormat="1" applyBorder="1" applyAlignment="1">
      <alignment horizontal="center"/>
    </xf>
    <xf numFmtId="165" fontId="0" fillId="0" borderId="4" xfId="0" applyNumberFormat="1" applyBorder="1" applyAlignment="1">
      <alignment horizontal="center"/>
    </xf>
    <xf numFmtId="165" fontId="0" fillId="0" borderId="0" xfId="0" applyNumberFormat="1" applyAlignment="1">
      <alignment horizontal="center"/>
    </xf>
    <xf numFmtId="0" fontId="0" fillId="0" borderId="11" xfId="0" applyBorder="1" applyAlignment="1">
      <alignment horizontal="center"/>
    </xf>
    <xf numFmtId="165" fontId="0" fillId="0" borderId="11" xfId="0" applyNumberFormat="1" applyBorder="1" applyAlignment="1">
      <alignment horizontal="center"/>
    </xf>
    <xf numFmtId="165" fontId="0" fillId="0" borderId="1" xfId="0" applyNumberFormat="1" applyBorder="1"/>
    <xf numFmtId="165" fontId="0" fillId="0" borderId="2" xfId="0" applyNumberFormat="1" applyBorder="1"/>
    <xf numFmtId="165" fontId="0" fillId="0" borderId="4" xfId="0" applyNumberFormat="1" applyBorder="1"/>
    <xf numFmtId="165" fontId="0" fillId="0" borderId="0" xfId="0" applyNumberFormat="1"/>
    <xf numFmtId="0" fontId="0" fillId="0" borderId="11" xfId="0" applyBorder="1" applyAlignment="1">
      <alignment horizontal="center" wrapText="1"/>
    </xf>
    <xf numFmtId="9" fontId="0" fillId="0" borderId="11" xfId="0" applyNumberFormat="1" applyBorder="1" applyAlignment="1">
      <alignment horizontal="center"/>
    </xf>
    <xf numFmtId="9" fontId="0" fillId="0" borderId="0" xfId="1" applyFont="1" applyFill="1" applyBorder="1" applyAlignment="1" applyProtection="1">
      <alignment horizontal="center" vertical="center"/>
    </xf>
    <xf numFmtId="0" fontId="6" fillId="5" borderId="11" xfId="0" applyFont="1" applyFill="1" applyBorder="1" applyAlignment="1" applyProtection="1">
      <alignment horizontal="center" vertical="center"/>
      <protection locked="0"/>
    </xf>
    <xf numFmtId="0" fontId="0" fillId="5" borderId="11" xfId="0" applyFill="1" applyBorder="1" applyAlignment="1" applyProtection="1">
      <alignment horizontal="center" vertical="center"/>
      <protection locked="0"/>
    </xf>
    <xf numFmtId="0" fontId="6" fillId="6" borderId="11" xfId="0" applyFont="1" applyFill="1" applyBorder="1" applyAlignment="1" applyProtection="1">
      <alignment horizontal="center" vertical="center"/>
      <protection hidden="1"/>
    </xf>
    <xf numFmtId="0" fontId="6" fillId="6" borderId="11" xfId="0" applyFont="1" applyFill="1" applyBorder="1" applyAlignment="1" applyProtection="1">
      <alignment vertical="center"/>
      <protection hidden="1"/>
    </xf>
    <xf numFmtId="164" fontId="0" fillId="5" borderId="11" xfId="0" applyNumberFormat="1" applyFill="1" applyBorder="1" applyAlignment="1" applyProtection="1">
      <alignment horizontal="center" vertical="center"/>
      <protection locked="0"/>
    </xf>
    <xf numFmtId="164" fontId="0" fillId="6" borderId="11" xfId="0" applyNumberFormat="1" applyFill="1" applyBorder="1" applyAlignment="1" applyProtection="1">
      <alignment horizontal="center" vertical="center"/>
      <protection hidden="1"/>
    </xf>
    <xf numFmtId="164" fontId="6" fillId="6" borderId="11" xfId="0" applyNumberFormat="1" applyFont="1" applyFill="1" applyBorder="1" applyAlignment="1" applyProtection="1">
      <alignment horizontal="center" vertical="center"/>
      <protection hidden="1"/>
    </xf>
    <xf numFmtId="4" fontId="6" fillId="6" borderId="11" xfId="0" applyNumberFormat="1" applyFont="1" applyFill="1" applyBorder="1" applyAlignment="1" applyProtection="1">
      <alignment horizontal="center" vertical="center"/>
      <protection hidden="1"/>
    </xf>
    <xf numFmtId="49" fontId="0" fillId="0" borderId="11" xfId="0" applyNumberFormat="1" applyBorder="1"/>
    <xf numFmtId="0" fontId="0" fillId="0" borderId="15" xfId="0" applyBorder="1" applyAlignment="1">
      <alignment horizontal="left"/>
    </xf>
    <xf numFmtId="0" fontId="17" fillId="0" borderId="0" xfId="0" applyFont="1"/>
    <xf numFmtId="0" fontId="7" fillId="0" borderId="1" xfId="0" applyFont="1" applyBorder="1" applyProtection="1">
      <protection hidden="1"/>
    </xf>
    <xf numFmtId="0" fontId="7" fillId="0" borderId="3" xfId="0" applyFont="1" applyBorder="1" applyProtection="1">
      <protection hidden="1"/>
    </xf>
    <xf numFmtId="0" fontId="7" fillId="0" borderId="5" xfId="0" applyFont="1" applyBorder="1" applyProtection="1">
      <protection hidden="1"/>
    </xf>
    <xf numFmtId="0" fontId="7" fillId="0" borderId="4" xfId="0" applyFont="1" applyBorder="1" applyProtection="1">
      <protection hidden="1"/>
    </xf>
    <xf numFmtId="0" fontId="7" fillId="0" borderId="15" xfId="0" applyFont="1" applyBorder="1" applyProtection="1">
      <protection hidden="1"/>
    </xf>
    <xf numFmtId="0" fontId="7" fillId="0" borderId="7" xfId="0" applyFont="1" applyBorder="1" applyProtection="1">
      <protection hidden="1"/>
    </xf>
    <xf numFmtId="0" fontId="9" fillId="0" borderId="0" xfId="0" applyFont="1" applyAlignment="1" applyProtection="1">
      <alignment vertical="center" wrapText="1"/>
      <protection hidden="1"/>
    </xf>
    <xf numFmtId="0" fontId="7" fillId="0" borderId="0" xfId="0" applyFont="1" applyAlignment="1" applyProtection="1">
      <alignment horizontal="center"/>
      <protection hidden="1"/>
    </xf>
    <xf numFmtId="0" fontId="8" fillId="0" borderId="0" xfId="0" applyFont="1" applyProtection="1">
      <protection hidden="1"/>
    </xf>
    <xf numFmtId="0" fontId="17" fillId="0" borderId="0" xfId="0" applyFont="1" applyProtection="1">
      <protection locked="0"/>
    </xf>
    <xf numFmtId="0" fontId="21" fillId="0" borderId="0" xfId="0" applyFont="1" applyProtection="1">
      <protection hidden="1"/>
    </xf>
    <xf numFmtId="0" fontId="21" fillId="0" borderId="0" xfId="0" applyFont="1" applyAlignment="1" applyProtection="1">
      <alignment horizontal="left"/>
      <protection hidden="1"/>
    </xf>
    <xf numFmtId="0" fontId="18" fillId="0" borderId="0" xfId="0" applyFont="1" applyProtection="1">
      <protection hidden="1"/>
    </xf>
    <xf numFmtId="1" fontId="8" fillId="15" borderId="0" xfId="0" applyNumberFormat="1" applyFont="1" applyFill="1" applyAlignment="1" applyProtection="1">
      <alignment horizontal="center" vertical="center"/>
      <protection hidden="1"/>
    </xf>
    <xf numFmtId="3" fontId="7" fillId="0" borderId="0" xfId="0" applyNumberFormat="1" applyFont="1" applyProtection="1">
      <protection hidden="1"/>
    </xf>
    <xf numFmtId="3" fontId="18" fillId="0" borderId="0" xfId="0" applyNumberFormat="1" applyFont="1" applyAlignment="1" applyProtection="1">
      <alignment horizontal="right"/>
      <protection hidden="1"/>
    </xf>
    <xf numFmtId="4" fontId="18" fillId="0" borderId="0" xfId="1" applyNumberFormat="1" applyFont="1" applyFill="1" applyAlignment="1" applyProtection="1">
      <alignment horizontal="right"/>
      <protection hidden="1"/>
    </xf>
    <xf numFmtId="10" fontId="17" fillId="0" borderId="0" xfId="0" applyNumberFormat="1" applyFont="1"/>
    <xf numFmtId="0" fontId="9" fillId="0" borderId="6" xfId="0" applyFont="1" applyBorder="1" applyProtection="1">
      <protection hidden="1"/>
    </xf>
    <xf numFmtId="0" fontId="21" fillId="0" borderId="6" xfId="0" applyFont="1" applyBorder="1" applyProtection="1">
      <protection hidden="1"/>
    </xf>
    <xf numFmtId="0" fontId="22" fillId="0" borderId="6" xfId="0" applyFont="1" applyBorder="1" applyProtection="1">
      <protection hidden="1"/>
    </xf>
    <xf numFmtId="9" fontId="21" fillId="0" borderId="0" xfId="0" applyNumberFormat="1" applyFont="1" applyProtection="1">
      <protection hidden="1"/>
    </xf>
    <xf numFmtId="9" fontId="17" fillId="0" borderId="0" xfId="0" applyNumberFormat="1" applyFont="1"/>
    <xf numFmtId="10" fontId="21" fillId="0" borderId="0" xfId="0" applyNumberFormat="1" applyFont="1" applyProtection="1">
      <protection hidden="1"/>
    </xf>
    <xf numFmtId="3" fontId="22" fillId="0" borderId="0" xfId="0" applyNumberFormat="1" applyFont="1" applyProtection="1">
      <protection hidden="1"/>
    </xf>
    <xf numFmtId="0" fontId="18" fillId="16" borderId="11" xfId="0" applyFont="1" applyFill="1" applyBorder="1" applyAlignment="1" applyProtection="1">
      <alignment horizontal="center"/>
      <protection hidden="1"/>
    </xf>
    <xf numFmtId="4" fontId="7" fillId="0" borderId="11" xfId="2" applyNumberFormat="1" applyFont="1" applyBorder="1" applyAlignment="1" applyProtection="1">
      <alignment horizontal="center"/>
      <protection hidden="1"/>
    </xf>
    <xf numFmtId="10" fontId="7" fillId="0" borderId="11" xfId="0" applyNumberFormat="1" applyFont="1" applyBorder="1" applyAlignment="1" applyProtection="1">
      <alignment horizontal="center"/>
      <protection hidden="1"/>
    </xf>
    <xf numFmtId="10" fontId="7" fillId="0" borderId="11" xfId="1" applyNumberFormat="1" applyFont="1" applyBorder="1" applyAlignment="1" applyProtection="1">
      <alignment horizontal="center"/>
      <protection hidden="1"/>
    </xf>
    <xf numFmtId="2" fontId="7" fillId="0" borderId="11" xfId="0" applyNumberFormat="1" applyFont="1" applyBorder="1" applyAlignment="1" applyProtection="1">
      <alignment horizontal="center"/>
      <protection hidden="1"/>
    </xf>
    <xf numFmtId="0" fontId="7" fillId="0" borderId="0" xfId="0" applyFont="1"/>
    <xf numFmtId="0" fontId="23" fillId="0" borderId="0" xfId="0" applyFont="1" applyProtection="1">
      <protection locked="0"/>
    </xf>
    <xf numFmtId="0" fontId="24" fillId="0" borderId="17" xfId="0" applyFont="1" applyBorder="1" applyProtection="1">
      <protection hidden="1"/>
    </xf>
    <xf numFmtId="0" fontId="24" fillId="18" borderId="18" xfId="0" applyFont="1" applyFill="1" applyBorder="1" applyProtection="1">
      <protection hidden="1"/>
    </xf>
    <xf numFmtId="0" fontId="0" fillId="0" borderId="0" xfId="0" applyProtection="1">
      <protection hidden="1"/>
    </xf>
    <xf numFmtId="0" fontId="24" fillId="0" borderId="19" xfId="0" applyFont="1" applyBorder="1" applyProtection="1">
      <protection hidden="1"/>
    </xf>
    <xf numFmtId="168" fontId="24" fillId="18" borderId="20" xfId="2" applyNumberFormat="1" applyFont="1" applyFill="1" applyBorder="1" applyProtection="1">
      <protection hidden="1"/>
    </xf>
    <xf numFmtId="0" fontId="25" fillId="0" borderId="19" xfId="0" applyFont="1" applyBorder="1" applyProtection="1">
      <protection hidden="1"/>
    </xf>
    <xf numFmtId="168" fontId="25" fillId="18" borderId="20" xfId="2" applyNumberFormat="1" applyFont="1" applyFill="1" applyBorder="1" applyProtection="1">
      <protection hidden="1"/>
    </xf>
    <xf numFmtId="0" fontId="25" fillId="0" borderId="0" xfId="0" applyFont="1" applyProtection="1">
      <protection hidden="1"/>
    </xf>
    <xf numFmtId="0" fontId="25" fillId="0" borderId="21" xfId="0" applyFont="1" applyBorder="1" applyProtection="1">
      <protection hidden="1"/>
    </xf>
    <xf numFmtId="168" fontId="25" fillId="18" borderId="22" xfId="2" applyNumberFormat="1" applyFont="1" applyFill="1" applyBorder="1" applyProtection="1">
      <protection hidden="1"/>
    </xf>
    <xf numFmtId="0" fontId="25" fillId="0" borderId="23" xfId="0" applyFont="1" applyBorder="1" applyProtection="1">
      <protection hidden="1"/>
    </xf>
    <xf numFmtId="0" fontId="0" fillId="0" borderId="16" xfId="0" applyBorder="1" applyProtection="1">
      <protection hidden="1"/>
    </xf>
    <xf numFmtId="0" fontId="0" fillId="0" borderId="24" xfId="0" applyBorder="1" applyProtection="1">
      <protection hidden="1"/>
    </xf>
    <xf numFmtId="4" fontId="0" fillId="0" borderId="11" xfId="0" applyNumberFormat="1" applyBorder="1" applyProtection="1">
      <protection hidden="1"/>
    </xf>
    <xf numFmtId="0" fontId="25" fillId="0" borderId="12" xfId="0" applyFont="1" applyBorder="1" applyProtection="1">
      <protection hidden="1"/>
    </xf>
    <xf numFmtId="4" fontId="0" fillId="0" borderId="12" xfId="0" applyNumberFormat="1" applyBorder="1" applyProtection="1">
      <protection hidden="1"/>
    </xf>
    <xf numFmtId="4" fontId="0" fillId="0" borderId="25" xfId="0" applyNumberFormat="1" applyBorder="1" applyProtection="1">
      <protection hidden="1"/>
    </xf>
    <xf numFmtId="4" fontId="0" fillId="0" borderId="26" xfId="0" applyNumberFormat="1" applyBorder="1" applyProtection="1">
      <protection hidden="1"/>
    </xf>
    <xf numFmtId="0" fontId="0" fillId="0" borderId="27" xfId="0" applyBorder="1" applyProtection="1">
      <protection hidden="1"/>
    </xf>
    <xf numFmtId="0" fontId="25" fillId="0" borderId="28" xfId="0" applyFont="1" applyBorder="1" applyAlignment="1" applyProtection="1">
      <alignment horizontal="center"/>
      <protection hidden="1"/>
    </xf>
    <xf numFmtId="4" fontId="24" fillId="0" borderId="29" xfId="0" applyNumberFormat="1" applyFont="1" applyBorder="1" applyAlignment="1" applyProtection="1">
      <alignment horizontal="center"/>
      <protection hidden="1"/>
    </xf>
    <xf numFmtId="4" fontId="0" fillId="0" borderId="30" xfId="0" applyNumberFormat="1" applyBorder="1" applyProtection="1">
      <protection hidden="1"/>
    </xf>
    <xf numFmtId="4" fontId="0" fillId="0" borderId="0" xfId="0" applyNumberFormat="1" applyProtection="1">
      <protection hidden="1"/>
    </xf>
    <xf numFmtId="0" fontId="25" fillId="0" borderId="31" xfId="0" applyFont="1" applyBorder="1" applyProtection="1">
      <protection hidden="1"/>
    </xf>
    <xf numFmtId="4" fontId="0" fillId="19" borderId="17" xfId="0" applyNumberFormat="1" applyFill="1" applyBorder="1" applyProtection="1">
      <protection hidden="1"/>
    </xf>
    <xf numFmtId="4" fontId="0" fillId="19" borderId="18" xfId="0" applyNumberFormat="1" applyFill="1" applyBorder="1" applyProtection="1">
      <protection hidden="1"/>
    </xf>
    <xf numFmtId="0" fontId="25" fillId="0" borderId="32" xfId="0" applyFont="1" applyBorder="1" applyProtection="1">
      <protection hidden="1"/>
    </xf>
    <xf numFmtId="4" fontId="0" fillId="19" borderId="19" xfId="0" applyNumberFormat="1" applyFill="1" applyBorder="1" applyProtection="1">
      <protection hidden="1"/>
    </xf>
    <xf numFmtId="4" fontId="0" fillId="19" borderId="20" xfId="0" applyNumberFormat="1" applyFill="1" applyBorder="1" applyProtection="1">
      <protection hidden="1"/>
    </xf>
    <xf numFmtId="0" fontId="25" fillId="0" borderId="32" xfId="0" applyFont="1" applyBorder="1" applyAlignment="1" applyProtection="1">
      <alignment wrapText="1"/>
      <protection hidden="1"/>
    </xf>
    <xf numFmtId="10" fontId="0" fillId="19" borderId="19" xfId="0" applyNumberFormat="1" applyFill="1" applyBorder="1" applyProtection="1">
      <protection hidden="1"/>
    </xf>
    <xf numFmtId="10" fontId="0" fillId="20" borderId="20" xfId="0" applyNumberFormat="1" applyFill="1" applyBorder="1" applyProtection="1">
      <protection hidden="1"/>
    </xf>
    <xf numFmtId="169" fontId="0" fillId="19" borderId="19" xfId="0" applyNumberFormat="1" applyFill="1" applyBorder="1" applyProtection="1">
      <protection hidden="1"/>
    </xf>
    <xf numFmtId="169" fontId="0" fillId="19" borderId="20" xfId="0" applyNumberFormat="1" applyFill="1" applyBorder="1" applyProtection="1">
      <protection hidden="1"/>
    </xf>
    <xf numFmtId="0" fontId="25" fillId="0" borderId="33" xfId="0" applyFont="1" applyBorder="1" applyAlignment="1" applyProtection="1">
      <alignment wrapText="1"/>
      <protection hidden="1"/>
    </xf>
    <xf numFmtId="169" fontId="0" fillId="19" borderId="21" xfId="0" applyNumberFormat="1" applyFill="1" applyBorder="1" applyProtection="1">
      <protection hidden="1"/>
    </xf>
    <xf numFmtId="169" fontId="0" fillId="19" borderId="22" xfId="0" applyNumberFormat="1" applyFill="1" applyBorder="1" applyProtection="1">
      <protection hidden="1"/>
    </xf>
    <xf numFmtId="2" fontId="24" fillId="18" borderId="20" xfId="0" applyNumberFormat="1" applyFont="1" applyFill="1" applyBorder="1" applyProtection="1">
      <protection hidden="1"/>
    </xf>
    <xf numFmtId="0" fontId="25" fillId="18" borderId="20" xfId="0" applyFont="1" applyFill="1" applyBorder="1" applyProtection="1">
      <protection hidden="1"/>
    </xf>
    <xf numFmtId="0" fontId="25" fillId="0" borderId="34" xfId="0" applyFont="1" applyBorder="1" applyProtection="1">
      <protection hidden="1"/>
    </xf>
    <xf numFmtId="0" fontId="25" fillId="0" borderId="17" xfId="0" applyFont="1" applyBorder="1" applyProtection="1">
      <protection hidden="1"/>
    </xf>
    <xf numFmtId="4" fontId="0" fillId="0" borderId="18" xfId="0" applyNumberFormat="1" applyBorder="1" applyProtection="1">
      <protection hidden="1"/>
    </xf>
    <xf numFmtId="4" fontId="0" fillId="0" borderId="20" xfId="0" applyNumberFormat="1" applyBorder="1" applyProtection="1">
      <protection hidden="1"/>
    </xf>
    <xf numFmtId="0" fontId="25" fillId="0" borderId="19" xfId="0" applyFont="1" applyBorder="1" applyAlignment="1" applyProtection="1">
      <alignment wrapText="1"/>
      <protection hidden="1"/>
    </xf>
    <xf numFmtId="10" fontId="0" fillId="0" borderId="20" xfId="0" applyNumberFormat="1" applyBorder="1" applyProtection="1">
      <protection hidden="1"/>
    </xf>
    <xf numFmtId="169" fontId="0" fillId="0" borderId="20" xfId="0" applyNumberFormat="1" applyBorder="1" applyProtection="1">
      <protection hidden="1"/>
    </xf>
    <xf numFmtId="0" fontId="25" fillId="0" borderId="21" xfId="0" applyFont="1" applyBorder="1" applyAlignment="1" applyProtection="1">
      <alignment wrapText="1"/>
      <protection hidden="1"/>
    </xf>
    <xf numFmtId="169" fontId="0" fillId="0" borderId="22" xfId="0" applyNumberFormat="1" applyBorder="1" applyProtection="1">
      <protection hidden="1"/>
    </xf>
    <xf numFmtId="0" fontId="7" fillId="0" borderId="0" xfId="0" applyFont="1" applyAlignment="1" applyProtection="1">
      <alignment horizontal="left" wrapText="1" indent="1"/>
      <protection hidden="1"/>
    </xf>
    <xf numFmtId="0" fontId="8" fillId="0" borderId="4" xfId="0" applyFont="1" applyBorder="1" applyProtection="1">
      <protection hidden="1"/>
    </xf>
    <xf numFmtId="0" fontId="17" fillId="0" borderId="0" xfId="0" applyFont="1" applyProtection="1">
      <protection hidden="1"/>
    </xf>
    <xf numFmtId="0" fontId="7" fillId="0" borderId="2" xfId="0" applyFont="1" applyBorder="1" applyProtection="1">
      <protection hidden="1"/>
    </xf>
    <xf numFmtId="0" fontId="7" fillId="0" borderId="6" xfId="0" applyFont="1" applyBorder="1" applyProtection="1">
      <protection hidden="1"/>
    </xf>
    <xf numFmtId="0" fontId="7" fillId="0" borderId="0" xfId="0" applyFont="1" applyAlignment="1" applyProtection="1">
      <alignment horizontal="center"/>
      <protection locked="0"/>
    </xf>
    <xf numFmtId="0" fontId="21" fillId="0" borderId="0" xfId="0" applyFont="1" applyAlignment="1" applyProtection="1">
      <alignment horizontal="center"/>
      <protection locked="0"/>
    </xf>
    <xf numFmtId="166" fontId="6" fillId="6" borderId="11" xfId="0" applyNumberFormat="1" applyFont="1" applyFill="1" applyBorder="1" applyAlignment="1" applyProtection="1">
      <alignment horizontal="center"/>
      <protection hidden="1"/>
    </xf>
    <xf numFmtId="0" fontId="6" fillId="5" borderId="11" xfId="0" applyFont="1" applyFill="1" applyBorder="1" applyAlignment="1" applyProtection="1">
      <alignment horizontal="center"/>
      <protection locked="0"/>
    </xf>
    <xf numFmtId="10" fontId="0" fillId="5" borderId="11" xfId="1" applyNumberFormat="1" applyFont="1" applyFill="1" applyBorder="1" applyProtection="1">
      <protection locked="0"/>
    </xf>
    <xf numFmtId="49" fontId="0" fillId="5" borderId="11" xfId="1" applyNumberFormat="1" applyFont="1" applyFill="1" applyBorder="1" applyAlignment="1" applyProtection="1">
      <alignment horizontal="center" vertical="center"/>
      <protection locked="0"/>
    </xf>
    <xf numFmtId="4" fontId="0" fillId="5" borderId="11" xfId="1" applyNumberFormat="1" applyFont="1" applyFill="1" applyBorder="1" applyProtection="1">
      <protection locked="0"/>
    </xf>
    <xf numFmtId="165" fontId="0" fillId="6" borderId="11" xfId="1" applyNumberFormat="1" applyFont="1" applyFill="1" applyBorder="1" applyAlignment="1" applyProtection="1">
      <alignment horizontal="center" vertical="center"/>
      <protection hidden="1"/>
    </xf>
    <xf numFmtId="165" fontId="0" fillId="12" borderId="11" xfId="1" applyNumberFormat="1" applyFont="1" applyFill="1" applyBorder="1" applyAlignment="1" applyProtection="1">
      <alignment horizontal="center" vertical="center"/>
      <protection hidden="1"/>
    </xf>
    <xf numFmtId="4" fontId="0" fillId="0" borderId="0" xfId="0" applyNumberFormat="1"/>
    <xf numFmtId="2" fontId="0" fillId="0" borderId="0" xfId="0" applyNumberFormat="1"/>
    <xf numFmtId="10" fontId="0" fillId="0" borderId="0" xfId="0" applyNumberFormat="1"/>
    <xf numFmtId="2" fontId="0" fillId="0" borderId="0" xfId="0" applyNumberFormat="1" applyAlignment="1">
      <alignment wrapText="1"/>
    </xf>
    <xf numFmtId="0" fontId="6" fillId="0" borderId="11" xfId="0" applyFont="1" applyBorder="1" applyAlignment="1">
      <alignment horizontal="right"/>
    </xf>
    <xf numFmtId="0" fontId="0" fillId="0" borderId="16" xfId="0" applyBorder="1" applyAlignment="1">
      <alignment horizontal="left"/>
    </xf>
    <xf numFmtId="169" fontId="6" fillId="6" borderId="11" xfId="0" applyNumberFormat="1" applyFont="1" applyFill="1" applyBorder="1" applyAlignment="1" applyProtection="1">
      <alignment horizontal="center"/>
      <protection hidden="1"/>
    </xf>
    <xf numFmtId="169" fontId="0" fillId="6" borderId="11" xfId="0" applyNumberFormat="1" applyFill="1" applyBorder="1" applyAlignment="1" applyProtection="1">
      <alignment horizontal="center"/>
      <protection hidden="1"/>
    </xf>
    <xf numFmtId="169" fontId="0" fillId="5" borderId="11" xfId="0" applyNumberFormat="1" applyFill="1" applyBorder="1" applyAlignment="1" applyProtection="1">
      <alignment horizontal="center"/>
      <protection locked="0"/>
    </xf>
    <xf numFmtId="169" fontId="6" fillId="6" borderId="11" xfId="0" applyNumberFormat="1" applyFont="1" applyFill="1" applyBorder="1" applyAlignment="1" applyProtection="1">
      <alignment horizontal="center" wrapText="1"/>
      <protection hidden="1"/>
    </xf>
    <xf numFmtId="3" fontId="4" fillId="6" borderId="11" xfId="0" applyNumberFormat="1" applyFont="1" applyFill="1" applyBorder="1" applyAlignment="1" applyProtection="1">
      <alignment horizontal="center"/>
      <protection hidden="1"/>
    </xf>
    <xf numFmtId="0" fontId="3" fillId="5" borderId="11" xfId="0" applyFont="1" applyFill="1" applyBorder="1" applyAlignment="1" applyProtection="1">
      <alignment horizontal="center" vertical="center"/>
      <protection locked="0"/>
    </xf>
    <xf numFmtId="169" fontId="0" fillId="5" borderId="11" xfId="0" applyNumberFormat="1" applyFill="1" applyBorder="1" applyAlignment="1" applyProtection="1">
      <alignment horizontal="center" vertical="center"/>
      <protection locked="0"/>
    </xf>
    <xf numFmtId="169" fontId="0" fillId="6" borderId="11" xfId="0" applyNumberFormat="1" applyFill="1" applyBorder="1" applyAlignment="1" applyProtection="1">
      <alignment horizontal="center" vertical="center"/>
      <protection hidden="1"/>
    </xf>
    <xf numFmtId="169" fontId="6" fillId="6" borderId="11" xfId="0" applyNumberFormat="1" applyFont="1" applyFill="1" applyBorder="1" applyAlignment="1" applyProtection="1">
      <alignment horizontal="center" vertical="center"/>
      <protection hidden="1"/>
    </xf>
    <xf numFmtId="169" fontId="0" fillId="7" borderId="11" xfId="0" applyNumberFormat="1" applyFill="1" applyBorder="1" applyAlignment="1" applyProtection="1">
      <alignment horizontal="center"/>
      <protection hidden="1"/>
    </xf>
    <xf numFmtId="169" fontId="6" fillId="7" borderId="11" xfId="0" applyNumberFormat="1" applyFont="1" applyFill="1" applyBorder="1" applyAlignment="1" applyProtection="1">
      <alignment horizontal="center"/>
      <protection hidden="1"/>
    </xf>
    <xf numFmtId="169" fontId="0" fillId="5" borderId="11" xfId="0" applyNumberFormat="1" applyFill="1" applyBorder="1" applyAlignment="1" applyProtection="1">
      <alignment horizontal="center"/>
      <protection hidden="1"/>
    </xf>
    <xf numFmtId="169" fontId="0" fillId="6" borderId="11" xfId="1" applyNumberFormat="1" applyFont="1" applyFill="1" applyBorder="1" applyAlignment="1" applyProtection="1">
      <alignment horizontal="center" vertical="center"/>
      <protection hidden="1"/>
    </xf>
    <xf numFmtId="169" fontId="0" fillId="6" borderId="11" xfId="1" applyNumberFormat="1" applyFont="1" applyFill="1" applyBorder="1" applyAlignment="1" applyProtection="1">
      <alignment horizontal="center" vertical="center"/>
    </xf>
    <xf numFmtId="169" fontId="6" fillId="5" borderId="10" xfId="0" applyNumberFormat="1" applyFont="1" applyFill="1" applyBorder="1" applyAlignment="1" applyProtection="1">
      <alignment horizontal="center"/>
      <protection locked="0"/>
    </xf>
    <xf numFmtId="166" fontId="0" fillId="5" borderId="11" xfId="0" applyNumberFormat="1" applyFill="1" applyBorder="1" applyAlignment="1" applyProtection="1">
      <alignment horizontal="center" vertical="center"/>
      <protection locked="0"/>
    </xf>
    <xf numFmtId="169" fontId="0" fillId="5" borderId="11" xfId="0" applyNumberFormat="1" applyFill="1" applyBorder="1" applyAlignment="1" applyProtection="1">
      <alignment horizontal="center" wrapText="1"/>
      <protection locked="0"/>
    </xf>
    <xf numFmtId="169" fontId="0" fillId="8" borderId="11" xfId="0" applyNumberFormat="1" applyFill="1" applyBorder="1" applyAlignment="1" applyProtection="1">
      <alignment horizontal="center" vertical="center"/>
      <protection hidden="1"/>
    </xf>
    <xf numFmtId="169" fontId="6" fillId="6" borderId="11" xfId="1" applyNumberFormat="1" applyFont="1" applyFill="1" applyBorder="1" applyAlignment="1" applyProtection="1">
      <alignment horizontal="center" vertical="center"/>
    </xf>
    <xf numFmtId="169" fontId="6" fillId="6" borderId="11" xfId="1" applyNumberFormat="1" applyFont="1" applyFill="1" applyBorder="1" applyAlignment="1" applyProtection="1">
      <alignment horizontal="center" vertical="center"/>
      <protection hidden="1"/>
    </xf>
    <xf numFmtId="169" fontId="0" fillId="0" borderId="0" xfId="1" applyNumberFormat="1" applyFont="1" applyFill="1" applyBorder="1" applyAlignment="1" applyProtection="1">
      <alignment horizontal="center" vertical="center"/>
    </xf>
    <xf numFmtId="166" fontId="6" fillId="5" borderId="10" xfId="0" applyNumberFormat="1" applyFont="1" applyFill="1" applyBorder="1" applyAlignment="1" applyProtection="1">
      <alignment horizontal="center"/>
      <protection locked="0"/>
    </xf>
    <xf numFmtId="169" fontId="0" fillId="5" borderId="3" xfId="0" applyNumberFormat="1" applyFill="1" applyBorder="1" applyAlignment="1" applyProtection="1">
      <alignment horizontal="center"/>
      <protection locked="0"/>
    </xf>
    <xf numFmtId="3" fontId="0" fillId="5" borderId="11" xfId="0" applyNumberFormat="1" applyFill="1" applyBorder="1" applyAlignment="1" applyProtection="1">
      <alignment horizontal="center"/>
      <protection locked="0"/>
    </xf>
    <xf numFmtId="169" fontId="3" fillId="6" borderId="11" xfId="0" applyNumberFormat="1" applyFont="1" applyFill="1" applyBorder="1" applyAlignment="1" applyProtection="1">
      <alignment horizontal="center" vertical="center"/>
      <protection hidden="1"/>
    </xf>
    <xf numFmtId="169" fontId="4" fillId="6" borderId="11" xfId="0" applyNumberFormat="1" applyFont="1" applyFill="1" applyBorder="1" applyAlignment="1" applyProtection="1">
      <alignment horizontal="center"/>
      <protection hidden="1"/>
    </xf>
    <xf numFmtId="167" fontId="0" fillId="6" borderId="11" xfId="1" applyNumberFormat="1" applyFont="1" applyFill="1" applyBorder="1" applyAlignment="1" applyProtection="1">
      <alignment horizontal="center"/>
      <protection hidden="1"/>
    </xf>
    <xf numFmtId="165" fontId="0" fillId="6" borderId="11" xfId="1" applyNumberFormat="1" applyFont="1" applyFill="1" applyBorder="1" applyAlignment="1" applyProtection="1">
      <alignment horizontal="center" vertical="center"/>
    </xf>
    <xf numFmtId="165" fontId="6" fillId="6" borderId="11" xfId="1" applyNumberFormat="1" applyFont="1" applyFill="1" applyBorder="1" applyAlignment="1" applyProtection="1">
      <alignment horizontal="center" vertical="center"/>
    </xf>
    <xf numFmtId="3" fontId="0" fillId="6" borderId="11" xfId="0" applyNumberFormat="1" applyFill="1" applyBorder="1" applyAlignment="1" applyProtection="1">
      <alignment horizontal="center"/>
      <protection hidden="1"/>
    </xf>
    <xf numFmtId="3" fontId="0" fillId="5" borderId="11" xfId="0" applyNumberFormat="1" applyFill="1" applyBorder="1" applyAlignment="1" applyProtection="1">
      <alignment horizontal="center" vertical="center"/>
      <protection locked="0"/>
    </xf>
    <xf numFmtId="3" fontId="0" fillId="6" borderId="11" xfId="0" applyNumberFormat="1" applyFill="1" applyBorder="1" applyAlignment="1" applyProtection="1">
      <alignment horizontal="center" vertical="center"/>
      <protection hidden="1"/>
    </xf>
    <xf numFmtId="3" fontId="6" fillId="6" borderId="11" xfId="0" applyNumberFormat="1" applyFont="1" applyFill="1" applyBorder="1" applyAlignment="1" applyProtection="1">
      <alignment horizontal="center" vertical="center"/>
      <protection hidden="1"/>
    </xf>
    <xf numFmtId="3" fontId="6" fillId="5" borderId="11" xfId="0" applyNumberFormat="1" applyFont="1" applyFill="1" applyBorder="1" applyAlignment="1" applyProtection="1">
      <alignment horizontal="center"/>
      <protection locked="0"/>
    </xf>
    <xf numFmtId="3" fontId="0" fillId="5" borderId="11" xfId="0" applyNumberFormat="1" applyFill="1" applyBorder="1" applyAlignment="1" applyProtection="1">
      <alignment horizontal="center" vertical="justify"/>
      <protection locked="0"/>
    </xf>
    <xf numFmtId="0" fontId="0" fillId="0" borderId="0" xfId="0" applyAlignment="1">
      <alignment horizontal="left"/>
    </xf>
    <xf numFmtId="0" fontId="0" fillId="0" borderId="8" xfId="0" applyBorder="1" applyAlignment="1">
      <alignment horizontal="left"/>
    </xf>
    <xf numFmtId="0" fontId="0" fillId="6" borderId="11" xfId="0" applyFill="1" applyBorder="1" applyAlignment="1" applyProtection="1">
      <alignment horizontal="center"/>
      <protection hidden="1"/>
    </xf>
    <xf numFmtId="0" fontId="0" fillId="0" borderId="0" xfId="0" applyAlignment="1">
      <alignment horizontal="center" wrapText="1"/>
    </xf>
    <xf numFmtId="170" fontId="0" fillId="6" borderId="11" xfId="0" applyNumberFormat="1" applyFill="1" applyBorder="1" applyProtection="1">
      <protection hidden="1"/>
    </xf>
    <xf numFmtId="164" fontId="0" fillId="6" borderId="11" xfId="0" applyNumberFormat="1" applyFill="1" applyBorder="1" applyAlignment="1" applyProtection="1">
      <alignment horizontal="center"/>
      <protection hidden="1"/>
    </xf>
    <xf numFmtId="0" fontId="0" fillId="5" borderId="11" xfId="0" applyFill="1" applyBorder="1" applyAlignment="1" applyProtection="1">
      <alignment horizontal="center"/>
      <protection locked="0"/>
    </xf>
    <xf numFmtId="0" fontId="0" fillId="6" borderId="11" xfId="0" applyFill="1" applyBorder="1" applyAlignment="1" applyProtection="1">
      <alignment horizontal="center"/>
      <protection hidden="1"/>
    </xf>
    <xf numFmtId="0" fontId="31" fillId="11" borderId="37" xfId="0" applyFont="1" applyFill="1" applyBorder="1" applyAlignment="1">
      <alignment horizontal="center" vertical="top" wrapText="1"/>
    </xf>
    <xf numFmtId="0" fontId="32" fillId="11" borderId="0" xfId="0" applyFont="1" applyFill="1" applyBorder="1" applyAlignment="1">
      <alignment horizontal="center" vertical="top" wrapText="1"/>
    </xf>
    <xf numFmtId="0" fontId="32" fillId="11" borderId="38" xfId="0" applyFont="1" applyFill="1" applyBorder="1" applyAlignment="1">
      <alignment horizontal="center" vertical="top" wrapText="1"/>
    </xf>
    <xf numFmtId="0" fontId="32" fillId="11" borderId="37" xfId="0" applyFont="1" applyFill="1" applyBorder="1" applyAlignment="1">
      <alignment horizontal="center" vertical="top" wrapText="1"/>
    </xf>
    <xf numFmtId="0" fontId="32" fillId="11" borderId="39" xfId="0" applyFont="1" applyFill="1" applyBorder="1" applyAlignment="1">
      <alignment horizontal="center" vertical="top" wrapText="1"/>
    </xf>
    <xf numFmtId="0" fontId="32" fillId="11" borderId="40" xfId="0" applyFont="1" applyFill="1" applyBorder="1" applyAlignment="1">
      <alignment horizontal="center" vertical="top" wrapText="1"/>
    </xf>
    <xf numFmtId="0" fontId="32" fillId="11" borderId="41" xfId="0" applyFont="1" applyFill="1" applyBorder="1" applyAlignment="1">
      <alignment horizontal="center" vertical="top" wrapText="1"/>
    </xf>
    <xf numFmtId="0" fontId="29" fillId="11" borderId="35" xfId="0" applyFont="1" applyFill="1" applyBorder="1" applyAlignment="1">
      <alignment horizontal="center" vertical="center"/>
    </xf>
    <xf numFmtId="0" fontId="29" fillId="11" borderId="30" xfId="0" applyFont="1" applyFill="1" applyBorder="1" applyAlignment="1">
      <alignment horizontal="center" vertical="center"/>
    </xf>
    <xf numFmtId="0" fontId="29" fillId="11" borderId="36" xfId="0" applyFont="1" applyFill="1" applyBorder="1" applyAlignment="1">
      <alignment horizontal="center" vertical="center"/>
    </xf>
    <xf numFmtId="0" fontId="30" fillId="20" borderId="37" xfId="0" applyFont="1" applyFill="1" applyBorder="1" applyAlignment="1">
      <alignment horizontal="center" wrapText="1"/>
    </xf>
    <xf numFmtId="0" fontId="30" fillId="20" borderId="0" xfId="0" applyFont="1" applyFill="1" applyBorder="1" applyAlignment="1">
      <alignment horizontal="center" wrapText="1"/>
    </xf>
    <xf numFmtId="0" fontId="30" fillId="20" borderId="38" xfId="0" applyFont="1" applyFill="1" applyBorder="1" applyAlignment="1">
      <alignment horizontal="center" wrapText="1"/>
    </xf>
    <xf numFmtId="2" fontId="0" fillId="6" borderId="12" xfId="0" applyNumberFormat="1" applyFill="1" applyBorder="1" applyAlignment="1" applyProtection="1">
      <alignment horizontal="center"/>
      <protection hidden="1"/>
    </xf>
    <xf numFmtId="2" fontId="0" fillId="6" borderId="16" xfId="0" applyNumberFormat="1" applyFill="1" applyBorder="1" applyAlignment="1" applyProtection="1">
      <alignment horizontal="center"/>
      <protection hidden="1"/>
    </xf>
    <xf numFmtId="0" fontId="0" fillId="0" borderId="11" xfId="0" applyBorder="1" applyAlignment="1" applyProtection="1">
      <alignment horizontal="left" wrapText="1"/>
      <protection hidden="1"/>
    </xf>
    <xf numFmtId="0" fontId="2" fillId="5" borderId="11" xfId="0" applyFont="1" applyFill="1" applyBorder="1" applyAlignment="1" applyProtection="1">
      <alignment horizontal="center"/>
      <protection locked="0"/>
    </xf>
    <xf numFmtId="0" fontId="0" fillId="5" borderId="11" xfId="0" applyFill="1" applyBorder="1" applyAlignment="1" applyProtection="1">
      <alignment horizontal="center"/>
      <protection locked="0"/>
    </xf>
    <xf numFmtId="0" fontId="0" fillId="5" borderId="8" xfId="0" applyFill="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10" xfId="0" applyFill="1" applyBorder="1" applyAlignment="1" applyProtection="1">
      <alignment horizontal="center"/>
      <protection locked="0"/>
    </xf>
    <xf numFmtId="10" fontId="0" fillId="6" borderId="8" xfId="0" applyNumberFormat="1" applyFill="1" applyBorder="1" applyAlignment="1" applyProtection="1">
      <alignment horizontal="center"/>
      <protection hidden="1"/>
    </xf>
    <xf numFmtId="0" fontId="0" fillId="6" borderId="9" xfId="0" applyFill="1" applyBorder="1" applyAlignment="1" applyProtection="1">
      <alignment horizontal="center"/>
      <protection hidden="1"/>
    </xf>
    <xf numFmtId="0" fontId="0" fillId="6" borderId="10" xfId="0" applyFill="1" applyBorder="1" applyAlignment="1" applyProtection="1">
      <alignment horizontal="center"/>
      <protection hidden="1"/>
    </xf>
    <xf numFmtId="164" fontId="6" fillId="10" borderId="11" xfId="0" applyNumberFormat="1" applyFont="1" applyFill="1" applyBorder="1" applyAlignment="1" applyProtection="1">
      <alignment horizontal="center"/>
      <protection hidden="1"/>
    </xf>
    <xf numFmtId="164" fontId="6" fillId="6" borderId="8" xfId="0" applyNumberFormat="1" applyFont="1" applyFill="1" applyBorder="1" applyAlignment="1" applyProtection="1">
      <alignment horizontal="center"/>
      <protection hidden="1"/>
    </xf>
    <xf numFmtId="164" fontId="6" fillId="6" borderId="9" xfId="0" applyNumberFormat="1" applyFont="1" applyFill="1" applyBorder="1" applyAlignment="1" applyProtection="1">
      <alignment horizontal="center"/>
      <protection hidden="1"/>
    </xf>
    <xf numFmtId="164" fontId="6" fillId="6" borderId="10" xfId="0" applyNumberFormat="1" applyFont="1" applyFill="1" applyBorder="1" applyAlignment="1" applyProtection="1">
      <alignment horizontal="center"/>
      <protection hidden="1"/>
    </xf>
    <xf numFmtId="4" fontId="0" fillId="6" borderId="11" xfId="0" applyNumberFormat="1" applyFill="1" applyBorder="1" applyAlignment="1" applyProtection="1">
      <alignment horizontal="center"/>
      <protection hidden="1"/>
    </xf>
    <xf numFmtId="4" fontId="0" fillId="6" borderId="8" xfId="0" applyNumberFormat="1" applyFill="1" applyBorder="1" applyAlignment="1" applyProtection="1">
      <alignment horizontal="center"/>
      <protection hidden="1"/>
    </xf>
    <xf numFmtId="4" fontId="0" fillId="6" borderId="9" xfId="0" applyNumberFormat="1" applyFill="1" applyBorder="1" applyAlignment="1" applyProtection="1">
      <alignment horizontal="center"/>
      <protection hidden="1"/>
    </xf>
    <xf numFmtId="4" fontId="0" fillId="6" borderId="10" xfId="0" applyNumberFormat="1" applyFill="1" applyBorder="1" applyAlignment="1" applyProtection="1">
      <alignment horizontal="center"/>
      <protection hidden="1"/>
    </xf>
    <xf numFmtId="164" fontId="0" fillId="6" borderId="11" xfId="0" applyNumberFormat="1" applyFill="1" applyBorder="1" applyAlignment="1" applyProtection="1">
      <alignment horizontal="center"/>
      <protection hidden="1"/>
    </xf>
    <xf numFmtId="164" fontId="0" fillId="5" borderId="11" xfId="0" applyNumberFormat="1" applyFill="1" applyBorder="1" applyAlignment="1" applyProtection="1">
      <alignment horizontal="center"/>
      <protection locked="0"/>
    </xf>
    <xf numFmtId="170" fontId="0" fillId="6" borderId="11" xfId="0" applyNumberFormat="1" applyFill="1" applyBorder="1" applyAlignment="1" applyProtection="1">
      <alignment horizontal="center"/>
      <protection hidden="1"/>
    </xf>
    <xf numFmtId="14" fontId="0" fillId="5" borderId="8" xfId="0" applyNumberFormat="1" applyFill="1" applyBorder="1" applyAlignment="1" applyProtection="1">
      <alignment horizontal="center"/>
      <protection locked="0"/>
    </xf>
    <xf numFmtId="0" fontId="9" fillId="0" borderId="0" xfId="0" applyFont="1" applyAlignment="1" applyProtection="1">
      <alignment horizontal="center"/>
      <protection hidden="1"/>
    </xf>
    <xf numFmtId="0" fontId="15" fillId="0" borderId="2" xfId="0" applyFont="1" applyBorder="1" applyAlignment="1">
      <alignment horizontal="left"/>
    </xf>
    <xf numFmtId="0" fontId="9" fillId="0" borderId="0" xfId="0" applyFont="1" applyAlignment="1" applyProtection="1">
      <alignment horizontal="center" wrapText="1"/>
      <protection hidden="1"/>
    </xf>
    <xf numFmtId="0" fontId="0" fillId="6" borderId="11" xfId="0" applyFill="1" applyBorder="1" applyAlignment="1" applyProtection="1">
      <alignment horizontal="center"/>
      <protection hidden="1"/>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0" fillId="0" borderId="11" xfId="0" applyBorder="1" applyAlignment="1">
      <alignment horizontal="left"/>
    </xf>
    <xf numFmtId="0" fontId="18" fillId="0" borderId="1" xfId="0" applyFont="1" applyBorder="1" applyAlignment="1" applyProtection="1">
      <alignment horizontal="left"/>
      <protection hidden="1"/>
    </xf>
    <xf numFmtId="0" fontId="18" fillId="0" borderId="2"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9" fillId="0" borderId="5" xfId="0" applyFont="1" applyBorder="1" applyAlignment="1" applyProtection="1">
      <alignment horizontal="center"/>
      <protection hidden="1"/>
    </xf>
    <xf numFmtId="0" fontId="18" fillId="0" borderId="4" xfId="0" applyFont="1" applyBorder="1" applyAlignment="1" applyProtection="1">
      <alignment horizontal="center" vertical="center"/>
      <protection hidden="1"/>
    </xf>
    <xf numFmtId="0" fontId="18" fillId="0" borderId="4" xfId="0" applyFont="1" applyBorder="1" applyAlignment="1" applyProtection="1">
      <alignment horizontal="left"/>
      <protection hidden="1"/>
    </xf>
    <xf numFmtId="0" fontId="18" fillId="0" borderId="0" xfId="0" applyFont="1" applyAlignment="1" applyProtection="1">
      <alignment horizontal="left"/>
      <protection hidden="1"/>
    </xf>
    <xf numFmtId="0" fontId="18" fillId="0" borderId="5" xfId="0" applyFont="1" applyBorder="1" applyAlignment="1" applyProtection="1">
      <alignment horizontal="left"/>
      <protection hidden="1"/>
    </xf>
    <xf numFmtId="0" fontId="19" fillId="0" borderId="15" xfId="0" applyFont="1" applyBorder="1" applyAlignment="1" applyProtection="1">
      <alignment horizontal="center"/>
      <protection locked="0"/>
    </xf>
    <xf numFmtId="0" fontId="8" fillId="0" borderId="6"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21" fillId="0" borderId="0" xfId="0" applyFont="1" applyAlignment="1" applyProtection="1">
      <alignment horizontal="center" vertical="center" wrapText="1"/>
      <protection hidden="1"/>
    </xf>
    <xf numFmtId="0" fontId="9" fillId="0" borderId="0" xfId="0" applyFont="1" applyAlignment="1" applyProtection="1">
      <alignment horizontal="center" vertical="top" wrapText="1"/>
      <protection hidden="1"/>
    </xf>
    <xf numFmtId="0" fontId="9" fillId="0" borderId="0" xfId="0" applyFont="1" applyAlignment="1" applyProtection="1">
      <alignment horizontal="center" vertical="center" wrapText="1"/>
      <protection hidden="1"/>
    </xf>
    <xf numFmtId="0" fontId="7" fillId="0" borderId="0" xfId="0" applyFont="1" applyAlignment="1" applyProtection="1">
      <alignment horizontal="justify" wrapText="1"/>
      <protection hidden="1"/>
    </xf>
    <xf numFmtId="0" fontId="20" fillId="0" borderId="0" xfId="0" applyFont="1" applyAlignment="1" applyProtection="1">
      <alignment horizontal="justify" vertical="center" wrapText="1"/>
      <protection hidden="1"/>
    </xf>
    <xf numFmtId="3" fontId="18" fillId="0" borderId="0" xfId="0" applyNumberFormat="1" applyFont="1" applyAlignment="1" applyProtection="1">
      <alignment horizontal="center"/>
      <protection hidden="1"/>
    </xf>
    <xf numFmtId="0" fontId="7" fillId="0" borderId="6" xfId="0" applyFont="1" applyBorder="1" applyAlignment="1" applyProtection="1">
      <alignment horizontal="justify"/>
      <protection hidden="1"/>
    </xf>
    <xf numFmtId="0" fontId="7" fillId="0" borderId="1" xfId="0" applyFont="1" applyBorder="1" applyAlignment="1" applyProtection="1">
      <alignment horizontal="justify" vertical="top" wrapText="1"/>
      <protection hidden="1"/>
    </xf>
    <xf numFmtId="0" fontId="7" fillId="0" borderId="2" xfId="0" applyFont="1" applyBorder="1" applyAlignment="1" applyProtection="1">
      <alignment horizontal="justify" vertical="top" wrapText="1"/>
      <protection hidden="1"/>
    </xf>
    <xf numFmtId="0" fontId="7" fillId="0" borderId="4" xfId="0" applyFont="1" applyBorder="1" applyAlignment="1" applyProtection="1">
      <alignment horizontal="justify" vertical="top" wrapText="1"/>
      <protection hidden="1"/>
    </xf>
    <xf numFmtId="0" fontId="7" fillId="0" borderId="0" xfId="0" applyFont="1" applyAlignment="1" applyProtection="1">
      <alignment horizontal="justify" vertical="top" wrapText="1"/>
      <protection hidden="1"/>
    </xf>
    <xf numFmtId="0" fontId="7" fillId="0" borderId="15" xfId="0" applyFont="1" applyBorder="1" applyAlignment="1" applyProtection="1">
      <alignment horizontal="justify" vertical="top" wrapText="1"/>
      <protection hidden="1"/>
    </xf>
    <xf numFmtId="0" fontId="7" fillId="0" borderId="6" xfId="0" applyFont="1" applyBorder="1" applyAlignment="1" applyProtection="1">
      <alignment horizontal="justify" vertical="top" wrapText="1"/>
      <protection hidden="1"/>
    </xf>
    <xf numFmtId="0" fontId="21" fillId="0" borderId="2" xfId="0" applyFont="1" applyBorder="1" applyAlignment="1" applyProtection="1">
      <alignment horizontal="center" wrapText="1"/>
      <protection hidden="1"/>
    </xf>
    <xf numFmtId="0" fontId="7" fillId="16" borderId="11" xfId="0" applyFont="1" applyFill="1" applyBorder="1" applyAlignment="1" applyProtection="1">
      <alignment horizontal="center"/>
      <protection hidden="1"/>
    </xf>
    <xf numFmtId="0" fontId="7" fillId="0" borderId="0" xfId="0" applyFont="1" applyAlignment="1" applyProtection="1">
      <alignment horizontal="center" vertical="center" wrapText="1"/>
      <protection hidden="1"/>
    </xf>
    <xf numFmtId="0" fontId="18" fillId="0" borderId="0" xfId="0" applyFont="1" applyAlignment="1" applyProtection="1">
      <alignment horizontal="center" vertical="center" wrapText="1"/>
      <protection hidden="1"/>
    </xf>
    <xf numFmtId="0" fontId="7" fillId="0" borderId="0" xfId="0" applyFont="1" applyAlignment="1" applyProtection="1">
      <alignment horizontal="left" wrapText="1" indent="1"/>
      <protection hidden="1"/>
    </xf>
    <xf numFmtId="0" fontId="18" fillId="17" borderId="11" xfId="0" applyFont="1" applyFill="1" applyBorder="1" applyAlignment="1" applyProtection="1">
      <alignment horizontal="center"/>
      <protection hidden="1"/>
    </xf>
    <xf numFmtId="0" fontId="0" fillId="0" borderId="0" xfId="0" applyProtection="1"/>
    <xf numFmtId="0" fontId="11" fillId="0" borderId="0" xfId="0" applyFont="1" applyProtection="1"/>
    <xf numFmtId="0" fontId="8" fillId="0" borderId="0" xfId="0" applyFont="1" applyProtection="1"/>
    <xf numFmtId="0" fontId="6" fillId="0" borderId="0" xfId="0" applyFont="1" applyProtection="1"/>
    <xf numFmtId="0" fontId="12" fillId="0" borderId="0" xfId="0" applyFont="1" applyProtection="1"/>
    <xf numFmtId="164" fontId="0" fillId="0" borderId="0" xfId="0" applyNumberFormat="1" applyProtection="1"/>
    <xf numFmtId="3" fontId="0" fillId="0" borderId="0" xfId="0" applyNumberFormat="1" applyProtection="1"/>
    <xf numFmtId="0" fontId="6" fillId="3" borderId="8" xfId="0" applyFont="1" applyFill="1" applyBorder="1" applyAlignment="1" applyProtection="1">
      <alignment horizontal="left"/>
    </xf>
    <xf numFmtId="0" fontId="6" fillId="3" borderId="9" xfId="0" applyFont="1" applyFill="1" applyBorder="1" applyAlignment="1" applyProtection="1">
      <alignment horizontal="left"/>
    </xf>
    <xf numFmtId="0" fontId="6" fillId="3" borderId="10" xfId="0" applyFont="1" applyFill="1" applyBorder="1" applyAlignment="1" applyProtection="1">
      <alignment horizontal="left"/>
    </xf>
    <xf numFmtId="0" fontId="0" fillId="4" borderId="8" xfId="0" applyFill="1" applyBorder="1" applyAlignment="1" applyProtection="1">
      <alignment horizontal="center"/>
    </xf>
    <xf numFmtId="0" fontId="0" fillId="4" borderId="10" xfId="0" applyFill="1" applyBorder="1" applyAlignment="1" applyProtection="1">
      <alignment horizontal="center"/>
    </xf>
    <xf numFmtId="0" fontId="6" fillId="4" borderId="8" xfId="0" applyFont="1" applyFill="1" applyBorder="1" applyAlignment="1" applyProtection="1">
      <alignment horizontal="center"/>
    </xf>
    <xf numFmtId="0" fontId="6" fillId="4" borderId="10" xfId="0" applyFont="1" applyFill="1" applyBorder="1" applyAlignment="1" applyProtection="1">
      <alignment horizontal="center"/>
    </xf>
    <xf numFmtId="3" fontId="6" fillId="4" borderId="11" xfId="0" applyNumberFormat="1" applyFont="1" applyFill="1" applyBorder="1" applyAlignment="1" applyProtection="1">
      <alignment horizontal="center"/>
    </xf>
    <xf numFmtId="0" fontId="6" fillId="4" borderId="11" xfId="0" applyFont="1" applyFill="1" applyBorder="1" applyAlignment="1" applyProtection="1">
      <alignment horizontal="center"/>
    </xf>
    <xf numFmtId="0" fontId="6" fillId="4" borderId="11" xfId="0" applyFont="1" applyFill="1" applyBorder="1" applyAlignment="1" applyProtection="1">
      <alignment horizontal="center"/>
    </xf>
    <xf numFmtId="0" fontId="0" fillId="0" borderId="8" xfId="0" applyBorder="1" applyAlignment="1" applyProtection="1">
      <alignment horizontal="left"/>
    </xf>
    <xf numFmtId="0" fontId="0" fillId="0" borderId="10" xfId="0" applyBorder="1" applyAlignment="1" applyProtection="1">
      <alignment horizontal="left"/>
    </xf>
    <xf numFmtId="0" fontId="0" fillId="0" borderId="0" xfId="0" applyAlignment="1" applyProtection="1">
      <alignment horizontal="center"/>
    </xf>
    <xf numFmtId="0" fontId="15" fillId="0" borderId="0" xfId="0" applyFont="1" applyAlignment="1" applyProtection="1">
      <alignment horizontal="left"/>
    </xf>
    <xf numFmtId="0" fontId="15" fillId="0" borderId="0" xfId="0" applyFont="1" applyAlignment="1" applyProtection="1">
      <alignment horizontal="left" vertical="center" wrapText="1"/>
    </xf>
    <xf numFmtId="0" fontId="15" fillId="0" borderId="0" xfId="0" applyFont="1" applyAlignment="1" applyProtection="1">
      <alignment horizontal="left"/>
    </xf>
    <xf numFmtId="0" fontId="6" fillId="2" borderId="8" xfId="0" applyFont="1" applyFill="1" applyBorder="1" applyAlignment="1" applyProtection="1">
      <alignment horizontal="left"/>
    </xf>
    <xf numFmtId="0" fontId="6" fillId="2" borderId="9" xfId="0" applyFont="1" applyFill="1" applyBorder="1" applyAlignment="1" applyProtection="1">
      <alignment horizontal="left"/>
    </xf>
    <xf numFmtId="0" fontId="6" fillId="2" borderId="10" xfId="0" applyFont="1" applyFill="1" applyBorder="1" applyAlignment="1" applyProtection="1">
      <alignment horizontal="left"/>
    </xf>
    <xf numFmtId="0" fontId="0" fillId="0" borderId="0" xfId="0" applyAlignment="1" applyProtection="1">
      <alignment horizontal="left"/>
    </xf>
    <xf numFmtId="0" fontId="6" fillId="4" borderId="11" xfId="0" applyFont="1" applyFill="1" applyBorder="1" applyAlignment="1" applyProtection="1">
      <alignment horizontal="center" vertical="center"/>
    </xf>
    <xf numFmtId="0" fontId="6" fillId="4" borderId="11" xfId="0" applyFont="1" applyFill="1" applyBorder="1" applyAlignment="1" applyProtection="1">
      <alignment vertical="center"/>
    </xf>
    <xf numFmtId="0" fontId="6" fillId="4" borderId="11" xfId="0" applyFont="1" applyFill="1" applyBorder="1" applyAlignment="1" applyProtection="1">
      <alignment horizontal="center" vertical="justify"/>
    </xf>
    <xf numFmtId="0" fontId="0" fillId="0" borderId="11" xfId="0" applyBorder="1" applyAlignment="1" applyProtection="1">
      <alignment wrapText="1"/>
    </xf>
    <xf numFmtId="0" fontId="0" fillId="0" borderId="11" xfId="0" applyBorder="1" applyProtection="1"/>
    <xf numFmtId="0" fontId="0" fillId="0" borderId="0" xfId="0" applyAlignment="1" applyProtection="1">
      <alignment horizontal="center"/>
    </xf>
    <xf numFmtId="3" fontId="0" fillId="6" borderId="11" xfId="0" applyNumberFormat="1" applyFill="1" applyBorder="1" applyAlignment="1" applyProtection="1">
      <alignment horizontal="center" vertical="center"/>
    </xf>
    <xf numFmtId="169" fontId="0" fillId="6" borderId="11" xfId="0" applyNumberFormat="1" applyFill="1" applyBorder="1" applyAlignment="1" applyProtection="1">
      <alignment horizontal="center" vertical="center"/>
    </xf>
    <xf numFmtId="2" fontId="0" fillId="0" borderId="11" xfId="0" applyNumberFormat="1" applyBorder="1" applyProtection="1"/>
    <xf numFmtId="2" fontId="0" fillId="0" borderId="11" xfId="0" applyNumberFormat="1" applyBorder="1" applyAlignment="1" applyProtection="1">
      <alignment wrapText="1"/>
    </xf>
    <xf numFmtId="0" fontId="6" fillId="2" borderId="11" xfId="0" applyFont="1" applyFill="1" applyBorder="1" applyAlignment="1" applyProtection="1">
      <alignment horizontal="center"/>
    </xf>
    <xf numFmtId="0" fontId="6" fillId="4" borderId="8" xfId="0" applyFont="1" applyFill="1" applyBorder="1" applyAlignment="1" applyProtection="1">
      <alignment horizontal="center" vertical="center"/>
    </xf>
    <xf numFmtId="0" fontId="6" fillId="4" borderId="10" xfId="0" applyFont="1" applyFill="1" applyBorder="1" applyAlignment="1" applyProtection="1">
      <alignment horizontal="center" vertical="center"/>
    </xf>
    <xf numFmtId="0" fontId="6" fillId="4" borderId="11" xfId="0" applyFont="1" applyFill="1" applyBorder="1" applyAlignment="1" applyProtection="1">
      <alignment horizontal="center" vertical="center" wrapText="1"/>
    </xf>
    <xf numFmtId="0" fontId="0" fillId="0" borderId="8" xfId="0" applyBorder="1" applyAlignment="1" applyProtection="1">
      <alignment horizontal="left" wrapText="1"/>
    </xf>
    <xf numFmtId="0" fontId="0" fillId="0" borderId="10" xfId="0" applyBorder="1" applyAlignment="1" applyProtection="1">
      <alignment horizontal="left" wrapText="1"/>
    </xf>
    <xf numFmtId="169" fontId="0" fillId="12" borderId="11" xfId="0" applyNumberFormat="1" applyFill="1" applyBorder="1" applyAlignment="1" applyProtection="1">
      <alignment horizontal="center"/>
    </xf>
    <xf numFmtId="0" fontId="0" fillId="0" borderId="8" xfId="0" applyBorder="1" applyAlignment="1" applyProtection="1">
      <alignment horizontal="left" vertical="center"/>
    </xf>
    <xf numFmtId="0" fontId="0" fillId="0" borderId="10" xfId="0" applyBorder="1" applyAlignment="1" applyProtection="1">
      <alignment horizontal="left" vertical="center"/>
    </xf>
    <xf numFmtId="0" fontId="0" fillId="0" borderId="8" xfId="0"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1" xfId="0" applyBorder="1" applyAlignment="1" applyProtection="1">
      <alignment horizontal="left" wrapText="1"/>
    </xf>
    <xf numFmtId="0" fontId="0" fillId="0" borderId="3" xfId="0" applyBorder="1" applyAlignment="1" applyProtection="1">
      <alignment horizontal="left" wrapText="1"/>
    </xf>
    <xf numFmtId="169" fontId="0" fillId="6" borderId="11" xfId="0" applyNumberFormat="1" applyFill="1" applyBorder="1" applyAlignment="1" applyProtection="1">
      <alignment horizontal="center"/>
    </xf>
    <xf numFmtId="4" fontId="0" fillId="3" borderId="8" xfId="0" applyNumberFormat="1" applyFill="1" applyBorder="1" applyAlignment="1" applyProtection="1">
      <alignment horizontal="left" wrapText="1"/>
    </xf>
    <xf numFmtId="4" fontId="0" fillId="3" borderId="10" xfId="0" applyNumberFormat="1" applyFill="1" applyBorder="1" applyAlignment="1" applyProtection="1">
      <alignment horizontal="left" wrapText="1"/>
    </xf>
    <xf numFmtId="4" fontId="0" fillId="2" borderId="8" xfId="0" applyNumberFormat="1" applyFill="1" applyBorder="1" applyAlignment="1" applyProtection="1">
      <alignment horizontal="left" wrapText="1"/>
    </xf>
    <xf numFmtId="4" fontId="0" fillId="2" borderId="10" xfId="0" applyNumberFormat="1" applyFill="1" applyBorder="1" applyAlignment="1" applyProtection="1">
      <alignment horizontal="left" wrapText="1"/>
    </xf>
    <xf numFmtId="4" fontId="6" fillId="0" borderId="8" xfId="0" applyNumberFormat="1" applyFont="1" applyBorder="1" applyAlignment="1" applyProtection="1">
      <alignment horizontal="left" vertical="center" wrapText="1"/>
    </xf>
    <xf numFmtId="4" fontId="6" fillId="0" borderId="10" xfId="0" applyNumberFormat="1" applyFont="1" applyBorder="1" applyAlignment="1" applyProtection="1">
      <alignment horizontal="left" vertical="center" wrapText="1"/>
    </xf>
    <xf numFmtId="4" fontId="6" fillId="13" borderId="8" xfId="0" applyNumberFormat="1" applyFont="1" applyFill="1" applyBorder="1" applyAlignment="1" applyProtection="1">
      <alignment horizontal="left" vertical="center" wrapText="1"/>
    </xf>
    <xf numFmtId="4" fontId="6" fillId="13" borderId="10" xfId="0" applyNumberFormat="1" applyFont="1" applyFill="1" applyBorder="1" applyAlignment="1" applyProtection="1">
      <alignment horizontal="left" vertical="center" wrapText="1"/>
    </xf>
    <xf numFmtId="0" fontId="0" fillId="0" borderId="0" xfId="0" applyAlignment="1" applyProtection="1">
      <alignment horizontal="left"/>
    </xf>
    <xf numFmtId="0" fontId="6" fillId="4" borderId="11" xfId="0" applyFont="1" applyFill="1" applyBorder="1" applyAlignment="1" applyProtection="1">
      <alignment horizontal="center" wrapText="1"/>
    </xf>
    <xf numFmtId="0" fontId="6" fillId="6" borderId="8" xfId="0" applyFont="1" applyFill="1" applyBorder="1" applyAlignment="1" applyProtection="1">
      <alignment horizontal="left"/>
    </xf>
    <xf numFmtId="0" fontId="6" fillId="6" borderId="10" xfId="0" applyFont="1" applyFill="1" applyBorder="1" applyAlignment="1" applyProtection="1">
      <alignment horizontal="left"/>
    </xf>
    <xf numFmtId="0" fontId="6" fillId="4" borderId="8" xfId="0" applyFont="1" applyFill="1" applyBorder="1" applyProtection="1"/>
    <xf numFmtId="0" fontId="0" fillId="0" borderId="2" xfId="0" applyBorder="1" applyProtection="1"/>
    <xf numFmtId="166" fontId="0" fillId="6" borderId="11" xfId="0" applyNumberFormat="1" applyFill="1" applyBorder="1" applyAlignment="1" applyProtection="1">
      <alignment horizontal="center"/>
    </xf>
    <xf numFmtId="0" fontId="0" fillId="0" borderId="0" xfId="0" applyAlignment="1" applyProtection="1">
      <alignment wrapText="1"/>
    </xf>
    <xf numFmtId="0" fontId="0" fillId="0" borderId="8" xfId="0" applyBorder="1" applyProtection="1"/>
    <xf numFmtId="0" fontId="0" fillId="0" borderId="8" xfId="0" applyBorder="1" applyAlignment="1" applyProtection="1">
      <alignment horizontal="center" vertical="center"/>
    </xf>
    <xf numFmtId="0" fontId="0" fillId="0" borderId="11" xfId="0" applyBorder="1" applyAlignment="1" applyProtection="1">
      <alignment horizontal="center" vertical="center"/>
    </xf>
    <xf numFmtId="0" fontId="15" fillId="0" borderId="0" xfId="0" applyFont="1" applyAlignment="1" applyProtection="1">
      <alignment horizontal="left" wrapText="1"/>
    </xf>
    <xf numFmtId="0" fontId="0" fillId="0" borderId="0" xfId="0" applyAlignment="1" applyProtection="1">
      <alignment horizontal="left" vertical="center" wrapText="1"/>
    </xf>
    <xf numFmtId="0" fontId="15" fillId="0" borderId="0" xfId="0" applyFont="1" applyAlignment="1" applyProtection="1">
      <alignment horizontal="left" wrapText="1"/>
    </xf>
    <xf numFmtId="0" fontId="6" fillId="2" borderId="8" xfId="0" applyFont="1" applyFill="1" applyBorder="1" applyAlignment="1" applyProtection="1">
      <alignment horizontal="center"/>
    </xf>
    <xf numFmtId="0" fontId="6" fillId="2" borderId="9" xfId="0" applyFont="1" applyFill="1" applyBorder="1" applyAlignment="1" applyProtection="1">
      <alignment horizontal="center"/>
    </xf>
    <xf numFmtId="0" fontId="6" fillId="2" borderId="10" xfId="0" applyFont="1" applyFill="1" applyBorder="1" applyAlignment="1" applyProtection="1">
      <alignment horizontal="center"/>
    </xf>
    <xf numFmtId="0" fontId="6" fillId="2" borderId="15" xfId="0" applyFont="1" applyFill="1" applyBorder="1" applyAlignment="1" applyProtection="1">
      <alignment horizontal="center"/>
    </xf>
    <xf numFmtId="0" fontId="6" fillId="2" borderId="6" xfId="0" applyFont="1" applyFill="1" applyBorder="1" applyAlignment="1" applyProtection="1">
      <alignment horizontal="center"/>
    </xf>
    <xf numFmtId="0" fontId="6" fillId="4" borderId="12"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166" fontId="0" fillId="6" borderId="11" xfId="0" applyNumberFormat="1" applyFill="1" applyBorder="1" applyAlignment="1" applyProtection="1">
      <alignment horizontal="center" vertical="center"/>
    </xf>
    <xf numFmtId="0" fontId="6" fillId="0" borderId="8" xfId="0" applyFont="1" applyBorder="1" applyAlignment="1" applyProtection="1">
      <alignment horizontal="left"/>
    </xf>
    <xf numFmtId="0" fontId="6" fillId="0" borderId="10" xfId="0" applyFont="1" applyBorder="1" applyAlignment="1" applyProtection="1">
      <alignment horizontal="left"/>
    </xf>
    <xf numFmtId="0" fontId="6" fillId="0" borderId="0" xfId="0" applyFont="1" applyAlignment="1" applyProtection="1">
      <alignment horizontal="left"/>
    </xf>
    <xf numFmtId="0" fontId="6" fillId="0" borderId="0" xfId="0" applyFont="1" applyAlignment="1" applyProtection="1">
      <alignment horizontal="center"/>
    </xf>
    <xf numFmtId="169" fontId="0" fillId="5" borderId="11" xfId="1" applyNumberFormat="1" applyFont="1" applyFill="1" applyBorder="1" applyProtection="1">
      <protection locked="0"/>
    </xf>
    <xf numFmtId="169" fontId="0" fillId="5" borderId="11" xfId="1" applyNumberFormat="1" applyFont="1" applyFill="1" applyBorder="1" applyAlignment="1" applyProtection="1">
      <alignment horizontal="center" vertical="center"/>
      <protection locked="0"/>
    </xf>
    <xf numFmtId="0" fontId="6" fillId="6" borderId="8" xfId="0" applyFont="1" applyFill="1" applyBorder="1" applyAlignment="1" applyProtection="1">
      <alignment horizontal="left"/>
      <protection hidden="1"/>
    </xf>
    <xf numFmtId="0" fontId="6" fillId="6" borderId="10" xfId="0" applyFont="1" applyFill="1" applyBorder="1" applyAlignment="1" applyProtection="1">
      <alignment horizontal="left"/>
      <protection hidden="1"/>
    </xf>
    <xf numFmtId="166" fontId="0" fillId="6" borderId="11" xfId="0" applyNumberFormat="1" applyFill="1" applyBorder="1" applyAlignment="1" applyProtection="1">
      <alignment horizontal="center" vertical="center"/>
      <protection hidden="1"/>
    </xf>
    <xf numFmtId="165" fontId="6" fillId="6" borderId="11" xfId="1" applyNumberFormat="1" applyFont="1" applyFill="1" applyBorder="1" applyAlignment="1" applyProtection="1">
      <alignment horizontal="center" vertical="center"/>
      <protection hidden="1"/>
    </xf>
    <xf numFmtId="0" fontId="6" fillId="4" borderId="8" xfId="0" applyFont="1" applyFill="1" applyBorder="1" applyAlignment="1" applyProtection="1">
      <alignment horizontal="left"/>
      <protection hidden="1"/>
    </xf>
    <xf numFmtId="0" fontId="6" fillId="4" borderId="9" xfId="0" applyFont="1" applyFill="1" applyBorder="1" applyAlignment="1" applyProtection="1">
      <alignment horizontal="left"/>
      <protection hidden="1"/>
    </xf>
    <xf numFmtId="0" fontId="6" fillId="4" borderId="14" xfId="0" applyFont="1" applyFill="1" applyBorder="1" applyAlignment="1" applyProtection="1">
      <alignment horizontal="left"/>
      <protection hidden="1"/>
    </xf>
    <xf numFmtId="0" fontId="6" fillId="2" borderId="8" xfId="0" applyFont="1" applyFill="1" applyBorder="1" applyAlignment="1" applyProtection="1">
      <alignment horizontal="left"/>
      <protection hidden="1"/>
    </xf>
    <xf numFmtId="0" fontId="6" fillId="2" borderId="9" xfId="0" applyFont="1" applyFill="1" applyBorder="1" applyAlignment="1" applyProtection="1">
      <alignment horizontal="left"/>
      <protection hidden="1"/>
    </xf>
    <xf numFmtId="0" fontId="6" fillId="2" borderId="10" xfId="0" applyFont="1" applyFill="1" applyBorder="1" applyAlignment="1" applyProtection="1">
      <alignment horizontal="left"/>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vertical="center"/>
      <protection hidden="1"/>
    </xf>
    <xf numFmtId="0" fontId="6" fillId="4" borderId="11" xfId="0" applyFont="1" applyFill="1" applyBorder="1" applyAlignment="1" applyProtection="1">
      <alignment horizontal="center" wrapText="1"/>
      <protection hidden="1"/>
    </xf>
    <xf numFmtId="0" fontId="6" fillId="2" borderId="11" xfId="0" applyFont="1" applyFill="1" applyBorder="1" applyAlignment="1" applyProtection="1">
      <alignment horizontal="center"/>
      <protection hidden="1"/>
    </xf>
    <xf numFmtId="0" fontId="6" fillId="4" borderId="8" xfId="0" applyFont="1" applyFill="1" applyBorder="1" applyAlignment="1" applyProtection="1">
      <alignment horizontal="center" vertical="center"/>
      <protection hidden="1"/>
    </xf>
    <xf numFmtId="0" fontId="6" fillId="4" borderId="10" xfId="0" applyFont="1" applyFill="1" applyBorder="1" applyAlignment="1" applyProtection="1">
      <alignment horizontal="center" vertical="center"/>
      <protection hidden="1"/>
    </xf>
    <xf numFmtId="0" fontId="11" fillId="0" borderId="0" xfId="0" applyFont="1" applyAlignment="1" applyProtection="1">
      <alignment horizontal="center"/>
      <protection hidden="1"/>
    </xf>
    <xf numFmtId="0" fontId="10" fillId="0" borderId="0" xfId="0" applyFont="1" applyProtection="1">
      <protection hidden="1"/>
    </xf>
    <xf numFmtId="0" fontId="6" fillId="0" borderId="0" xfId="0" applyFont="1" applyProtection="1">
      <protection hidden="1"/>
    </xf>
    <xf numFmtId="0" fontId="12" fillId="0" borderId="0" xfId="0" applyFont="1" applyAlignment="1" applyProtection="1">
      <alignment horizontal="right"/>
      <protection hidden="1"/>
    </xf>
    <xf numFmtId="3" fontId="0" fillId="0" borderId="0" xfId="0" applyNumberFormat="1" applyProtection="1">
      <protection hidden="1"/>
    </xf>
    <xf numFmtId="3" fontId="10" fillId="0" borderId="0" xfId="0" applyNumberFormat="1" applyFont="1" applyProtection="1">
      <protection hidden="1"/>
    </xf>
    <xf numFmtId="0" fontId="6" fillId="3" borderId="8" xfId="0" applyFont="1" applyFill="1" applyBorder="1" applyAlignment="1" applyProtection="1">
      <alignment horizontal="left"/>
      <protection hidden="1"/>
    </xf>
    <xf numFmtId="0" fontId="6" fillId="3" borderId="9" xfId="0" applyFont="1" applyFill="1" applyBorder="1" applyAlignment="1" applyProtection="1">
      <alignment horizontal="left"/>
      <protection hidden="1"/>
    </xf>
    <xf numFmtId="0" fontId="6" fillId="3" borderId="10" xfId="0" applyFont="1" applyFill="1" applyBorder="1" applyAlignment="1" applyProtection="1">
      <alignment horizontal="left"/>
      <protection hidden="1"/>
    </xf>
    <xf numFmtId="0" fontId="0" fillId="4" borderId="8" xfId="0" applyFill="1" applyBorder="1" applyAlignment="1" applyProtection="1">
      <alignment horizontal="center"/>
      <protection hidden="1"/>
    </xf>
    <xf numFmtId="0" fontId="0" fillId="4" borderId="10" xfId="0" applyFill="1" applyBorder="1" applyAlignment="1" applyProtection="1">
      <alignment horizontal="center"/>
      <protection hidden="1"/>
    </xf>
    <xf numFmtId="0" fontId="6" fillId="4" borderId="8" xfId="0" applyFont="1" applyFill="1" applyBorder="1" applyAlignment="1" applyProtection="1">
      <alignment horizontal="center"/>
      <protection hidden="1"/>
    </xf>
    <xf numFmtId="0" fontId="6" fillId="4" borderId="10" xfId="0" applyFont="1" applyFill="1" applyBorder="1" applyAlignment="1" applyProtection="1">
      <alignment horizontal="center"/>
      <protection hidden="1"/>
    </xf>
    <xf numFmtId="3" fontId="6" fillId="4" borderId="11" xfId="0" applyNumberFormat="1" applyFont="1" applyFill="1" applyBorder="1" applyAlignment="1" applyProtection="1">
      <alignment horizontal="center"/>
      <protection hidden="1"/>
    </xf>
    <xf numFmtId="0" fontId="6" fillId="4" borderId="11" xfId="0" applyFont="1" applyFill="1" applyBorder="1" applyAlignment="1" applyProtection="1">
      <alignment horizontal="center"/>
      <protection hidden="1"/>
    </xf>
    <xf numFmtId="0" fontId="6" fillId="4" borderId="11" xfId="0" applyFont="1" applyFill="1" applyBorder="1" applyAlignment="1" applyProtection="1">
      <alignment horizontal="center"/>
      <protection hidden="1"/>
    </xf>
    <xf numFmtId="0" fontId="0" fillId="0" borderId="8" xfId="0" applyBorder="1" applyAlignment="1" applyProtection="1">
      <alignment horizontal="left"/>
      <protection hidden="1"/>
    </xf>
    <xf numFmtId="0" fontId="0" fillId="0" borderId="10" xfId="0" applyBorder="1" applyAlignment="1" applyProtection="1">
      <alignment horizontal="left"/>
      <protection hidden="1"/>
    </xf>
    <xf numFmtId="0" fontId="10" fillId="0" borderId="0" xfId="0" applyFont="1" applyAlignment="1" applyProtection="1">
      <alignment horizontal="center"/>
      <protection hidden="1"/>
    </xf>
    <xf numFmtId="0" fontId="15" fillId="0" borderId="0" xfId="0" applyFont="1" applyAlignment="1" applyProtection="1">
      <alignment horizontal="left" vertical="center"/>
      <protection hidden="1"/>
    </xf>
    <xf numFmtId="0" fontId="15" fillId="0" borderId="0" xfId="0" applyFont="1" applyAlignment="1" applyProtection="1">
      <alignment horizontal="left" vertical="center" wrapText="1"/>
      <protection hidden="1"/>
    </xf>
    <xf numFmtId="0" fontId="0" fillId="0" borderId="0" xfId="0" applyAlignment="1" applyProtection="1">
      <alignment horizontal="center"/>
      <protection hidden="1"/>
    </xf>
    <xf numFmtId="164" fontId="0" fillId="0" borderId="0" xfId="0" applyNumberFormat="1" applyProtection="1">
      <protection hidden="1"/>
    </xf>
    <xf numFmtId="0" fontId="10" fillId="4" borderId="8" xfId="0" applyFont="1" applyFill="1" applyBorder="1" applyAlignment="1" applyProtection="1">
      <alignment horizontal="center"/>
      <protection hidden="1"/>
    </xf>
    <xf numFmtId="0" fontId="10" fillId="4" borderId="10" xfId="0" applyFont="1" applyFill="1" applyBorder="1" applyAlignment="1" applyProtection="1">
      <alignment horizontal="center"/>
      <protection hidden="1"/>
    </xf>
    <xf numFmtId="0" fontId="22" fillId="4" borderId="11" xfId="0" applyFont="1" applyFill="1" applyBorder="1" applyAlignment="1" applyProtection="1">
      <alignment horizontal="center"/>
      <protection hidden="1"/>
    </xf>
    <xf numFmtId="0" fontId="22" fillId="4" borderId="11" xfId="0" applyFont="1" applyFill="1" applyBorder="1" applyAlignment="1" applyProtection="1">
      <alignment horizontal="center"/>
      <protection hidden="1"/>
    </xf>
    <xf numFmtId="0" fontId="0" fillId="0" borderId="8" xfId="0" applyBorder="1" applyAlignment="1" applyProtection="1">
      <alignment horizontal="left" wrapText="1"/>
      <protection hidden="1"/>
    </xf>
    <xf numFmtId="0" fontId="0" fillId="0" borderId="10" xfId="0" applyBorder="1" applyAlignment="1" applyProtection="1">
      <alignment horizontal="left" wrapText="1"/>
      <protection hidden="1"/>
    </xf>
    <xf numFmtId="0" fontId="15" fillId="0" borderId="0" xfId="0" applyFont="1" applyAlignment="1" applyProtection="1">
      <alignment horizontal="left"/>
      <protection hidden="1"/>
    </xf>
    <xf numFmtId="0" fontId="0" fillId="0" borderId="0" xfId="0" applyAlignment="1" applyProtection="1">
      <alignment horizontal="left"/>
      <protection hidden="1"/>
    </xf>
    <xf numFmtId="2" fontId="0" fillId="0" borderId="11" xfId="0" applyNumberFormat="1" applyBorder="1" applyAlignment="1" applyProtection="1">
      <alignment wrapText="1"/>
      <protection hidden="1"/>
    </xf>
    <xf numFmtId="2" fontId="0" fillId="0" borderId="11" xfId="0" applyNumberFormat="1" applyBorder="1" applyProtection="1">
      <protection hidden="1"/>
    </xf>
    <xf numFmtId="0" fontId="0" fillId="0" borderId="0" xfId="0" applyAlignment="1" applyProtection="1">
      <alignment horizontal="left"/>
      <protection hidden="1"/>
    </xf>
    <xf numFmtId="0" fontId="0" fillId="0" borderId="1" xfId="0" applyBorder="1" applyAlignment="1" applyProtection="1">
      <alignment horizontal="left" wrapText="1"/>
      <protection hidden="1"/>
    </xf>
    <xf numFmtId="0" fontId="0" fillId="0" borderId="3" xfId="0" applyBorder="1" applyAlignment="1" applyProtection="1">
      <alignment horizontal="left" wrapText="1"/>
      <protection hidden="1"/>
    </xf>
    <xf numFmtId="4" fontId="0" fillId="3" borderId="11" xfId="0" applyNumberFormat="1" applyFill="1" applyBorder="1" applyAlignment="1" applyProtection="1">
      <alignment horizontal="left" vertical="center" wrapText="1"/>
      <protection hidden="1"/>
    </xf>
    <xf numFmtId="4" fontId="0" fillId="2" borderId="11" xfId="0" applyNumberFormat="1" applyFill="1" applyBorder="1" applyAlignment="1" applyProtection="1">
      <alignment horizontal="left" vertical="center" wrapText="1"/>
      <protection hidden="1"/>
    </xf>
    <xf numFmtId="4" fontId="0" fillId="2" borderId="8" xfId="0" applyNumberFormat="1" applyFill="1" applyBorder="1" applyAlignment="1" applyProtection="1">
      <alignment horizontal="left" vertical="center" wrapText="1"/>
      <protection hidden="1"/>
    </xf>
    <xf numFmtId="4" fontId="0" fillId="2" borderId="10" xfId="0" applyNumberFormat="1" applyFill="1" applyBorder="1" applyAlignment="1" applyProtection="1">
      <alignment horizontal="left" vertical="center" wrapText="1"/>
      <protection hidden="1"/>
    </xf>
    <xf numFmtId="4" fontId="0" fillId="9" borderId="11" xfId="0" applyNumberFormat="1" applyFill="1" applyBorder="1" applyAlignment="1" applyProtection="1">
      <alignment horizontal="left" wrapText="1"/>
      <protection hidden="1"/>
    </xf>
    <xf numFmtId="4" fontId="6" fillId="14" borderId="8" xfId="0" applyNumberFormat="1" applyFont="1" applyFill="1" applyBorder="1" applyAlignment="1" applyProtection="1">
      <alignment horizontal="left" vertical="center" wrapText="1"/>
      <protection hidden="1"/>
    </xf>
    <xf numFmtId="4" fontId="6" fillId="14" borderId="10" xfId="0" applyNumberFormat="1" applyFont="1" applyFill="1" applyBorder="1" applyAlignment="1" applyProtection="1">
      <alignment horizontal="left" vertical="center" wrapText="1"/>
      <protection hidden="1"/>
    </xf>
    <xf numFmtId="0" fontId="6" fillId="0" borderId="8" xfId="0" applyFont="1" applyBorder="1" applyAlignment="1" applyProtection="1">
      <alignment horizontal="left" vertical="center" wrapText="1"/>
      <protection hidden="1"/>
    </xf>
    <xf numFmtId="0" fontId="6" fillId="0" borderId="10" xfId="0" applyFont="1" applyBorder="1" applyAlignment="1" applyProtection="1">
      <alignment horizontal="left" vertical="center" wrapText="1"/>
      <protection hidden="1"/>
    </xf>
    <xf numFmtId="0" fontId="6" fillId="0" borderId="11" xfId="0" applyFont="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2" xfId="0" applyFont="1" applyBorder="1" applyAlignment="1" applyProtection="1">
      <alignment horizontal="left" vertical="center" wrapText="1"/>
      <protection hidden="1"/>
    </xf>
    <xf numFmtId="0" fontId="6" fillId="4" borderId="8" xfId="0" applyFont="1" applyFill="1" applyBorder="1" applyProtection="1">
      <protection hidden="1"/>
    </xf>
    <xf numFmtId="0" fontId="0" fillId="0" borderId="11" xfId="0" applyBorder="1" applyAlignment="1" applyProtection="1">
      <alignment wrapText="1"/>
      <protection hidden="1"/>
    </xf>
    <xf numFmtId="0" fontId="0" fillId="0" borderId="2" xfId="0" applyBorder="1" applyProtection="1">
      <protection hidden="1"/>
    </xf>
    <xf numFmtId="0" fontId="6" fillId="4" borderId="11" xfId="0" applyFont="1" applyFill="1" applyBorder="1" applyAlignment="1" applyProtection="1">
      <alignment horizontal="center" vertical="justify"/>
      <protection hidden="1"/>
    </xf>
    <xf numFmtId="0" fontId="0" fillId="0" borderId="0" xfId="0" applyAlignment="1" applyProtection="1">
      <alignment wrapText="1"/>
      <protection hidden="1"/>
    </xf>
    <xf numFmtId="0" fontId="0" fillId="5" borderId="11" xfId="0" applyFill="1" applyBorder="1" applyAlignment="1" applyProtection="1">
      <alignment horizontal="center"/>
      <protection hidden="1"/>
    </xf>
    <xf numFmtId="0" fontId="0" fillId="0" borderId="8" xfId="0" applyBorder="1" applyProtection="1">
      <protection hidden="1"/>
    </xf>
    <xf numFmtId="0" fontId="0" fillId="0" borderId="8" xfId="0" applyBorder="1" applyAlignment="1" applyProtection="1">
      <alignment horizontal="center" vertical="center"/>
      <protection hidden="1"/>
    </xf>
    <xf numFmtId="0" fontId="15" fillId="0" borderId="0" xfId="0" applyFont="1" applyAlignment="1" applyProtection="1">
      <alignment horizontal="left" wrapText="1"/>
      <protection hidden="1"/>
    </xf>
    <xf numFmtId="0" fontId="0" fillId="0" borderId="0" xfId="0" applyAlignment="1" applyProtection="1">
      <alignment horizontal="left" vertical="center" wrapText="1"/>
      <protection hidden="1"/>
    </xf>
    <xf numFmtId="0" fontId="0" fillId="0" borderId="0" xfId="0" applyAlignment="1" applyProtection="1">
      <alignment horizontal="center"/>
      <protection hidden="1"/>
    </xf>
    <xf numFmtId="0" fontId="15" fillId="0" borderId="0" xfId="0" applyFont="1" applyAlignment="1" applyProtection="1">
      <alignment horizontal="left" wrapText="1"/>
      <protection hidden="1"/>
    </xf>
    <xf numFmtId="0" fontId="6" fillId="0" borderId="8" xfId="0" applyFont="1" applyBorder="1" applyAlignment="1" applyProtection="1">
      <alignment horizontal="left" wrapText="1"/>
      <protection hidden="1"/>
    </xf>
    <xf numFmtId="0" fontId="6" fillId="0" borderId="10" xfId="0" applyFont="1" applyBorder="1" applyAlignment="1" applyProtection="1">
      <alignment horizontal="left" wrapText="1"/>
      <protection hidden="1"/>
    </xf>
    <xf numFmtId="0" fontId="6" fillId="2" borderId="8" xfId="0" applyFont="1" applyFill="1" applyBorder="1" applyAlignment="1" applyProtection="1">
      <alignment horizontal="center"/>
      <protection hidden="1"/>
    </xf>
    <xf numFmtId="0" fontId="6" fillId="2" borderId="9" xfId="0" applyFont="1" applyFill="1" applyBorder="1" applyAlignment="1" applyProtection="1">
      <alignment horizontal="center"/>
      <protection hidden="1"/>
    </xf>
    <xf numFmtId="0" fontId="6" fillId="2" borderId="10" xfId="0" applyFont="1" applyFill="1" applyBorder="1" applyAlignment="1" applyProtection="1">
      <alignment horizontal="center"/>
      <protection hidden="1"/>
    </xf>
    <xf numFmtId="0" fontId="6" fillId="2" borderId="15" xfId="0" applyFont="1" applyFill="1" applyBorder="1" applyAlignment="1" applyProtection="1">
      <alignment horizontal="center"/>
      <protection hidden="1"/>
    </xf>
    <xf numFmtId="0" fontId="6" fillId="2" borderId="6" xfId="0" applyFont="1" applyFill="1" applyBorder="1" applyAlignment="1" applyProtection="1">
      <alignment horizontal="center"/>
      <protection hidden="1"/>
    </xf>
    <xf numFmtId="0" fontId="6" fillId="4" borderId="12" xfId="0" applyFont="1" applyFill="1" applyBorder="1" applyAlignment="1" applyProtection="1">
      <alignment horizontal="center" vertical="center" wrapText="1"/>
      <protection hidden="1"/>
    </xf>
    <xf numFmtId="0" fontId="6" fillId="4" borderId="16" xfId="0" applyFont="1" applyFill="1" applyBorder="1" applyAlignment="1" applyProtection="1">
      <alignment horizontal="center" vertical="center" wrapText="1"/>
      <protection hidden="1"/>
    </xf>
    <xf numFmtId="0" fontId="6" fillId="0" borderId="8" xfId="0" applyFont="1" applyBorder="1" applyAlignment="1" applyProtection="1">
      <alignment horizontal="left"/>
      <protection hidden="1"/>
    </xf>
    <xf numFmtId="0" fontId="6" fillId="0" borderId="10" xfId="0" applyFont="1" applyBorder="1" applyAlignment="1" applyProtection="1">
      <alignment horizontal="left"/>
      <protection hidden="1"/>
    </xf>
    <xf numFmtId="0" fontId="6" fillId="0" borderId="0" xfId="0" applyFont="1" applyAlignment="1" applyProtection="1">
      <alignment horizontal="left"/>
      <protection hidden="1"/>
    </xf>
    <xf numFmtId="0" fontId="6" fillId="0" borderId="0" xfId="0" applyFont="1" applyAlignment="1" applyProtection="1">
      <alignment horizontal="center"/>
      <protection hidden="1"/>
    </xf>
    <xf numFmtId="0" fontId="6" fillId="2" borderId="8" xfId="0" applyFont="1" applyFill="1" applyBorder="1" applyAlignment="1" applyProtection="1">
      <alignment horizontal="center" wrapText="1"/>
      <protection hidden="1"/>
    </xf>
    <xf numFmtId="0" fontId="6" fillId="2" borderId="9" xfId="0" applyFont="1" applyFill="1" applyBorder="1" applyAlignment="1" applyProtection="1">
      <alignment horizontal="center" wrapText="1"/>
      <protection hidden="1"/>
    </xf>
    <xf numFmtId="0" fontId="6" fillId="2" borderId="10" xfId="0" applyFont="1" applyFill="1" applyBorder="1" applyAlignment="1" applyProtection="1">
      <alignment horizontal="center" wrapText="1"/>
      <protection hidden="1"/>
    </xf>
    <xf numFmtId="0" fontId="0" fillId="0" borderId="0" xfId="0" applyAlignment="1" applyProtection="1">
      <alignment horizontal="left" wrapText="1"/>
      <protection hidden="1"/>
    </xf>
    <xf numFmtId="167" fontId="0" fillId="6" borderId="11" xfId="0" applyNumberFormat="1" applyFill="1" applyBorder="1" applyAlignment="1" applyProtection="1">
      <alignment horizontal="center"/>
      <protection hidden="1"/>
    </xf>
    <xf numFmtId="167" fontId="6" fillId="6" borderId="11" xfId="1" applyNumberFormat="1" applyFont="1" applyFill="1" applyBorder="1" applyAlignment="1" applyProtection="1">
      <protection hidden="1"/>
    </xf>
    <xf numFmtId="165" fontId="6" fillId="6" borderId="11" xfId="1" applyNumberFormat="1" applyFont="1" applyFill="1" applyBorder="1" applyAlignment="1" applyProtection="1">
      <alignment horizontal="center"/>
      <protection hidden="1"/>
    </xf>
    <xf numFmtId="0" fontId="12" fillId="0" borderId="0" xfId="0" applyFont="1" applyProtection="1">
      <protection hidden="1"/>
    </xf>
    <xf numFmtId="0" fontId="6" fillId="2" borderId="1" xfId="0" applyFont="1" applyFill="1" applyBorder="1" applyProtection="1">
      <protection hidden="1"/>
    </xf>
    <xf numFmtId="0" fontId="0" fillId="2" borderId="2" xfId="0" applyFill="1" applyBorder="1" applyProtection="1">
      <protection hidden="1"/>
    </xf>
    <xf numFmtId="0" fontId="0" fillId="2" borderId="3" xfId="0" applyFill="1" applyBorder="1" applyProtection="1">
      <protection hidden="1"/>
    </xf>
    <xf numFmtId="0" fontId="13" fillId="0" borderId="11" xfId="0" applyFont="1" applyBorder="1" applyAlignment="1" applyProtection="1">
      <alignment horizontal="left"/>
      <protection hidden="1"/>
    </xf>
    <xf numFmtId="0" fontId="15" fillId="0" borderId="0" xfId="0" applyFont="1" applyAlignment="1" applyProtection="1">
      <alignment horizontal="left"/>
      <protection hidden="1"/>
    </xf>
    <xf numFmtId="0" fontId="0" fillId="8" borderId="11" xfId="0" applyFill="1" applyBorder="1" applyAlignment="1" applyProtection="1">
      <alignment horizontal="center"/>
      <protection hidden="1"/>
    </xf>
    <xf numFmtId="0" fontId="0" fillId="0" borderId="8" xfId="0" applyBorder="1" applyAlignment="1" applyProtection="1">
      <alignment horizontal="center"/>
      <protection hidden="1"/>
    </xf>
    <xf numFmtId="0" fontId="15" fillId="0" borderId="0" xfId="0" applyFont="1" applyAlignment="1" applyProtection="1">
      <alignment horizontal="left" vertical="center" wrapText="1"/>
      <protection hidden="1"/>
    </xf>
    <xf numFmtId="0" fontId="6" fillId="0" borderId="11" xfId="0" applyFont="1" applyBorder="1" applyAlignment="1" applyProtection="1">
      <alignment horizontal="left" wrapText="1"/>
      <protection hidden="1"/>
    </xf>
    <xf numFmtId="9" fontId="6" fillId="6" borderId="11" xfId="1" applyFont="1" applyFill="1" applyBorder="1" applyAlignment="1" applyProtection="1">
      <alignment horizontal="center"/>
      <protection hidden="1"/>
    </xf>
    <xf numFmtId="0" fontId="0" fillId="0" borderId="0" xfId="0" applyAlignment="1" applyProtection="1">
      <alignment horizontal="left" wrapText="1"/>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10"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0" fontId="6" fillId="2" borderId="11" xfId="0" applyFont="1" applyFill="1" applyBorder="1" applyAlignment="1" applyProtection="1">
      <alignment horizontal="center" vertical="center"/>
      <protection hidden="1"/>
    </xf>
    <xf numFmtId="0" fontId="15" fillId="0" borderId="2" xfId="0" applyFont="1" applyBorder="1" applyAlignment="1" applyProtection="1">
      <alignment horizontal="left"/>
      <protection hidden="1"/>
    </xf>
  </cellXfs>
  <cellStyles count="3">
    <cellStyle name="Čárka" xfId="2" builtinId="3"/>
    <cellStyle name="Normální" xfId="0" builtinId="0"/>
    <cellStyle name="Procenta" xfId="1" builtinId="5"/>
  </cellStyles>
  <dxfs count="42">
    <dxf>
      <fill>
        <patternFill>
          <bgColor rgb="FFFF0000"/>
        </patternFill>
      </fill>
    </dxf>
    <dxf>
      <font>
        <b/>
        <i val="0"/>
      </font>
      <fill>
        <patternFill>
          <bgColor rgb="FFFF0000"/>
        </patternFill>
      </fill>
    </dxf>
    <dxf>
      <font>
        <b/>
        <i val="0"/>
        <color theme="1"/>
      </font>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auto="1"/>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b/>
        <i val="0"/>
        <color auto="1"/>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b/>
        <i val="0"/>
        <color auto="1"/>
      </font>
      <fill>
        <patternFill>
          <bgColor rgb="FFFF0000"/>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5</xdr:col>
      <xdr:colOff>674446</xdr:colOff>
      <xdr:row>0</xdr:row>
      <xdr:rowOff>129886</xdr:rowOff>
    </xdr:from>
    <xdr:to>
      <xdr:col>6</xdr:col>
      <xdr:colOff>1129529</xdr:colOff>
      <xdr:row>4</xdr:row>
      <xdr:rowOff>14239</xdr:rowOff>
    </xdr:to>
    <xdr:pic>
      <xdr:nvPicPr>
        <xdr:cNvPr id="2" name="Obrázek 5">
          <a:extLst>
            <a:ext uri="{FF2B5EF4-FFF2-40B4-BE49-F238E27FC236}">
              <a16:creationId xmlns:a16="http://schemas.microsoft.com/office/drawing/2014/main" id="{577105FF-41C0-47B5-BF2C-86EF84BC1B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3810" y="129886"/>
          <a:ext cx="1468196" cy="758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434109</xdr:colOff>
      <xdr:row>0</xdr:row>
      <xdr:rowOff>143163</xdr:rowOff>
    </xdr:from>
    <xdr:to>
      <xdr:col>1</xdr:col>
      <xdr:colOff>1059777</xdr:colOff>
      <xdr:row>3</xdr:row>
      <xdr:rowOff>143778</xdr:rowOff>
    </xdr:to>
    <xdr:pic>
      <xdr:nvPicPr>
        <xdr:cNvPr id="3" name="Obrázek 2">
          <a:extLst>
            <a:ext uri="{FF2B5EF4-FFF2-40B4-BE49-F238E27FC236}">
              <a16:creationId xmlns:a16="http://schemas.microsoft.com/office/drawing/2014/main" id="{844A2F87-317B-4B21-91AA-BB20A685AFBA}"/>
            </a:ext>
          </a:extLst>
        </xdr:cNvPr>
        <xdr:cNvPicPr>
          <a:picLocks noChangeAspect="1"/>
        </xdr:cNvPicPr>
      </xdr:nvPicPr>
      <xdr:blipFill>
        <a:blip xmlns:r="http://schemas.openxmlformats.org/officeDocument/2006/relationships" r:embed="rId2"/>
        <a:stretch>
          <a:fillRect/>
        </a:stretch>
      </xdr:blipFill>
      <xdr:spPr>
        <a:xfrm>
          <a:off x="434109" y="143163"/>
          <a:ext cx="1064684" cy="676024"/>
        </a:xfrm>
        <a:prstGeom prst="rect">
          <a:avLst/>
        </a:prstGeom>
      </xdr:spPr>
    </xdr:pic>
    <xdr:clientData/>
  </xdr:twoCellAnchor>
  <xdr:twoCellAnchor editAs="oneCell">
    <xdr:from>
      <xdr:col>22</xdr:col>
      <xdr:colOff>0</xdr:colOff>
      <xdr:row>71</xdr:row>
      <xdr:rowOff>0</xdr:rowOff>
    </xdr:from>
    <xdr:to>
      <xdr:col>22</xdr:col>
      <xdr:colOff>304800</xdr:colOff>
      <xdr:row>72</xdr:row>
      <xdr:rowOff>0</xdr:rowOff>
    </xdr:to>
    <xdr:sp macro="" textlink="">
      <xdr:nvSpPr>
        <xdr:cNvPr id="6" name="AutoShape 105" descr="3D samolepící vlajka české republiky 50 x 30 mm ">
          <a:extLst>
            <a:ext uri="{FF2B5EF4-FFF2-40B4-BE49-F238E27FC236}">
              <a16:creationId xmlns:a16="http://schemas.microsoft.com/office/drawing/2014/main" id="{F4B5E779-B679-4E12-9B74-26293AE5D63C}"/>
            </a:ext>
          </a:extLst>
        </xdr:cNvPr>
        <xdr:cNvSpPr>
          <a:spLocks noChangeAspect="1" noChangeArrowheads="1"/>
        </xdr:cNvSpPr>
      </xdr:nvSpPr>
      <xdr:spPr bwMode="auto">
        <a:xfrm>
          <a:off x="17106900" y="2524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8465</xdr:colOff>
      <xdr:row>1</xdr:row>
      <xdr:rowOff>19051</xdr:rowOff>
    </xdr:from>
    <xdr:to>
      <xdr:col>6</xdr:col>
      <xdr:colOff>1270468</xdr:colOff>
      <xdr:row>2</xdr:row>
      <xdr:rowOff>444500</xdr:rowOff>
    </xdr:to>
    <xdr:pic>
      <xdr:nvPicPr>
        <xdr:cNvPr id="2" name="Obrázek 5">
          <a:extLst>
            <a:ext uri="{FF2B5EF4-FFF2-40B4-BE49-F238E27FC236}">
              <a16:creationId xmlns:a16="http://schemas.microsoft.com/office/drawing/2014/main" id="{5A98B6EA-3F9B-4106-AEC5-313B94385B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1632" y="202495"/>
          <a:ext cx="1262003" cy="65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363681</xdr:colOff>
      <xdr:row>1</xdr:row>
      <xdr:rowOff>21060</xdr:rowOff>
    </xdr:from>
    <xdr:to>
      <xdr:col>1</xdr:col>
      <xdr:colOff>964334</xdr:colOff>
      <xdr:row>2</xdr:row>
      <xdr:rowOff>429272</xdr:rowOff>
    </xdr:to>
    <xdr:pic>
      <xdr:nvPicPr>
        <xdr:cNvPr id="4" name="Obrázek 3">
          <a:extLst>
            <a:ext uri="{FF2B5EF4-FFF2-40B4-BE49-F238E27FC236}">
              <a16:creationId xmlns:a16="http://schemas.microsoft.com/office/drawing/2014/main" id="{5242DED6-BE29-4E11-A136-6C5FF8F7C86E}"/>
            </a:ext>
          </a:extLst>
        </xdr:cNvPr>
        <xdr:cNvPicPr>
          <a:picLocks noChangeAspect="1"/>
        </xdr:cNvPicPr>
      </xdr:nvPicPr>
      <xdr:blipFill>
        <a:blip xmlns:r="http://schemas.openxmlformats.org/officeDocument/2006/relationships" r:embed="rId2"/>
        <a:stretch>
          <a:fillRect/>
        </a:stretch>
      </xdr:blipFill>
      <xdr:spPr>
        <a:xfrm>
          <a:off x="363681" y="211560"/>
          <a:ext cx="965201" cy="650667"/>
        </a:xfrm>
        <a:prstGeom prst="rect">
          <a:avLst/>
        </a:prstGeom>
      </xdr:spPr>
    </xdr:pic>
    <xdr:clientData/>
  </xdr:twoCellAnchor>
  <xdr:twoCellAnchor editAs="oneCell">
    <xdr:from>
      <xdr:col>23</xdr:col>
      <xdr:colOff>0</xdr:colOff>
      <xdr:row>82</xdr:row>
      <xdr:rowOff>0</xdr:rowOff>
    </xdr:from>
    <xdr:to>
      <xdr:col>23</xdr:col>
      <xdr:colOff>304800</xdr:colOff>
      <xdr:row>82</xdr:row>
      <xdr:rowOff>304800</xdr:rowOff>
    </xdr:to>
    <xdr:sp macro="" textlink="">
      <xdr:nvSpPr>
        <xdr:cNvPr id="1129" name="AutoShape 105" descr="3D samolepící vlajka české republiky 50 x 30 mm ">
          <a:extLst>
            <a:ext uri="{FF2B5EF4-FFF2-40B4-BE49-F238E27FC236}">
              <a16:creationId xmlns:a16="http://schemas.microsoft.com/office/drawing/2014/main" id="{0B29B011-D261-42F8-9732-3BC6818015B4}"/>
            </a:ext>
          </a:extLst>
        </xdr:cNvPr>
        <xdr:cNvSpPr>
          <a:spLocks noChangeAspect="1" noChangeArrowheads="1"/>
        </xdr:cNvSpPr>
      </xdr:nvSpPr>
      <xdr:spPr bwMode="auto">
        <a:xfrm>
          <a:off x="17106900" y="2524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448732</xdr:colOff>
      <xdr:row>0</xdr:row>
      <xdr:rowOff>67734</xdr:rowOff>
    </xdr:from>
    <xdr:to>
      <xdr:col>6</xdr:col>
      <xdr:colOff>973665</xdr:colOff>
      <xdr:row>3</xdr:row>
      <xdr:rowOff>44834</xdr:rowOff>
    </xdr:to>
    <xdr:pic>
      <xdr:nvPicPr>
        <xdr:cNvPr id="2" name="Obrázek 5">
          <a:extLst>
            <a:ext uri="{FF2B5EF4-FFF2-40B4-BE49-F238E27FC236}">
              <a16:creationId xmlns:a16="http://schemas.microsoft.com/office/drawing/2014/main" id="{22A2314F-6A35-46AD-8E6B-9EA91A6692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7782" y="67734"/>
          <a:ext cx="1534583" cy="63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210826</xdr:colOff>
      <xdr:row>0</xdr:row>
      <xdr:rowOff>172669</xdr:rowOff>
    </xdr:from>
    <xdr:to>
      <xdr:col>1</xdr:col>
      <xdr:colOff>1478709</xdr:colOff>
      <xdr:row>2</xdr:row>
      <xdr:rowOff>448122</xdr:rowOff>
    </xdr:to>
    <xdr:pic>
      <xdr:nvPicPr>
        <xdr:cNvPr id="3" name="Obrázek 2">
          <a:extLst>
            <a:ext uri="{FF2B5EF4-FFF2-40B4-BE49-F238E27FC236}">
              <a16:creationId xmlns:a16="http://schemas.microsoft.com/office/drawing/2014/main" id="{BE56CFD2-5622-475E-A224-71B5281D7CA6}"/>
            </a:ext>
          </a:extLst>
        </xdr:cNvPr>
        <xdr:cNvPicPr>
          <a:picLocks noChangeAspect="1"/>
        </xdr:cNvPicPr>
      </xdr:nvPicPr>
      <xdr:blipFill>
        <a:blip xmlns:r="http://schemas.openxmlformats.org/officeDocument/2006/relationships" r:embed="rId2"/>
        <a:stretch>
          <a:fillRect/>
        </a:stretch>
      </xdr:blipFill>
      <xdr:spPr>
        <a:xfrm>
          <a:off x="1458414" y="172669"/>
          <a:ext cx="1267883" cy="6938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139147</xdr:colOff>
      <xdr:row>25</xdr:row>
      <xdr:rowOff>52014</xdr:rowOff>
    </xdr:from>
    <xdr:to>
      <xdr:col>6</xdr:col>
      <xdr:colOff>1047750</xdr:colOff>
      <xdr:row>34</xdr:row>
      <xdr:rowOff>90715</xdr:rowOff>
    </xdr:to>
    <xdr:sp macro="" textlink="" fLocksText="0">
      <xdr:nvSpPr>
        <xdr:cNvPr id="6" name="Text Box 5">
          <a:extLst>
            <a:ext uri="{FF2B5EF4-FFF2-40B4-BE49-F238E27FC236}">
              <a16:creationId xmlns:a16="http://schemas.microsoft.com/office/drawing/2014/main" id="{A5F48F24-68F2-490B-82F7-BAB32C4A2E81}"/>
            </a:ext>
          </a:extLst>
        </xdr:cNvPr>
        <xdr:cNvSpPr txBox="1">
          <a:spLocks noChangeArrowheads="1"/>
        </xdr:cNvSpPr>
      </xdr:nvSpPr>
      <xdr:spPr bwMode="auto">
        <a:xfrm>
          <a:off x="139147" y="5338389"/>
          <a:ext cx="8757203" cy="183892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pPr>
            <a:lnSpc>
              <a:spcPts val="1100"/>
            </a:lnSpc>
          </a:pPr>
          <a:endParaRPr lang="cs-CZ"/>
        </a:p>
      </xdr:txBody>
    </xdr:sp>
    <xdr:clientData fLocksWithSheet="0"/>
  </xdr:twoCellAnchor>
  <xdr:twoCellAnchor>
    <xdr:from>
      <xdr:col>0</xdr:col>
      <xdr:colOff>83820</xdr:colOff>
      <xdr:row>83</xdr:row>
      <xdr:rowOff>76200</xdr:rowOff>
    </xdr:from>
    <xdr:to>
      <xdr:col>6</xdr:col>
      <xdr:colOff>1095375</xdr:colOff>
      <xdr:row>92</xdr:row>
      <xdr:rowOff>152137</xdr:rowOff>
    </xdr:to>
    <xdr:sp macro="" textlink="" fLocksText="0">
      <xdr:nvSpPr>
        <xdr:cNvPr id="7" name="Text Box 6">
          <a:extLst>
            <a:ext uri="{FF2B5EF4-FFF2-40B4-BE49-F238E27FC236}">
              <a16:creationId xmlns:a16="http://schemas.microsoft.com/office/drawing/2014/main" id="{98BF3187-DE77-4B1C-9008-3739FD9FABA0}"/>
            </a:ext>
          </a:extLst>
        </xdr:cNvPr>
        <xdr:cNvSpPr txBox="1">
          <a:spLocks noChangeArrowheads="1"/>
        </xdr:cNvSpPr>
      </xdr:nvSpPr>
      <xdr:spPr bwMode="auto">
        <a:xfrm>
          <a:off x="83820" y="27412950"/>
          <a:ext cx="8860155" cy="1876162"/>
        </a:xfrm>
        <a:prstGeom prst="rect">
          <a:avLst/>
        </a:prstGeom>
        <a:solidFill>
          <a:srgbClr val="FFFFFF"/>
        </a:solidFill>
        <a:ln w="9525">
          <a:noFill/>
          <a:miter lim="800000"/>
          <a:headEnd/>
          <a:tailEnd/>
        </a:ln>
      </xdr:spPr>
      <xdr:txBody>
        <a:bodyPr/>
        <a:lstStyle/>
        <a:p>
          <a:endParaRPr lang="cs-CZ" sz="1100">
            <a:effectLst/>
            <a:latin typeface="+mn-lt"/>
            <a:ea typeface="+mn-ea"/>
            <a:cs typeface="+mn-cs"/>
          </a:endParaRPr>
        </a:p>
      </xdr:txBody>
    </xdr:sp>
    <xdr:clientData fLocksWithSheet="0"/>
  </xdr:twoCellAnchor>
  <xdr:twoCellAnchor>
    <xdr:from>
      <xdr:col>6</xdr:col>
      <xdr:colOff>38099</xdr:colOff>
      <xdr:row>1</xdr:row>
      <xdr:rowOff>99786</xdr:rowOff>
    </xdr:from>
    <xdr:to>
      <xdr:col>6</xdr:col>
      <xdr:colOff>771524</xdr:colOff>
      <xdr:row>4</xdr:row>
      <xdr:rowOff>190500</xdr:rowOff>
    </xdr:to>
    <xdr:pic>
      <xdr:nvPicPr>
        <xdr:cNvPr id="8" name="Obrázek 5">
          <a:extLst>
            <a:ext uri="{FF2B5EF4-FFF2-40B4-BE49-F238E27FC236}">
              <a16:creationId xmlns:a16="http://schemas.microsoft.com/office/drawing/2014/main" id="{3427A75F-0B73-4DBF-BC54-9AB1501C55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4" y="299811"/>
          <a:ext cx="733425" cy="728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199572</xdr:colOff>
      <xdr:row>1</xdr:row>
      <xdr:rowOff>81644</xdr:rowOff>
    </xdr:from>
    <xdr:to>
      <xdr:col>1</xdr:col>
      <xdr:colOff>530678</xdr:colOff>
      <xdr:row>5</xdr:row>
      <xdr:rowOff>5630</xdr:rowOff>
    </xdr:to>
    <xdr:pic>
      <xdr:nvPicPr>
        <xdr:cNvPr id="9" name="Obrázek 8">
          <a:extLst>
            <a:ext uri="{FF2B5EF4-FFF2-40B4-BE49-F238E27FC236}">
              <a16:creationId xmlns:a16="http://schemas.microsoft.com/office/drawing/2014/main" id="{FE985163-C7A8-447B-893E-1BF0A4D05F1B}"/>
            </a:ext>
          </a:extLst>
        </xdr:cNvPr>
        <xdr:cNvPicPr>
          <a:picLocks noChangeAspect="1"/>
        </xdr:cNvPicPr>
      </xdr:nvPicPr>
      <xdr:blipFill>
        <a:blip xmlns:r="http://schemas.openxmlformats.org/officeDocument/2006/relationships" r:embed="rId2"/>
        <a:stretch>
          <a:fillRect/>
        </a:stretch>
      </xdr:blipFill>
      <xdr:spPr>
        <a:xfrm>
          <a:off x="199572" y="281669"/>
          <a:ext cx="1007381" cy="6859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2CE83-1360-4B69-BE2D-2AE74625E8FB}">
  <dimension ref="A1:N14"/>
  <sheetViews>
    <sheetView tabSelected="1" workbookViewId="0">
      <selection sqref="A1:M1"/>
    </sheetView>
  </sheetViews>
  <sheetFormatPr defaultRowHeight="15" x14ac:dyDescent="0.25"/>
  <sheetData>
    <row r="1" spans="1:14" ht="16.5" thickBot="1" x14ac:dyDescent="0.3">
      <c r="A1" s="208" t="s">
        <v>512</v>
      </c>
      <c r="B1" s="209"/>
      <c r="C1" s="209"/>
      <c r="D1" s="209"/>
      <c r="E1" s="209"/>
      <c r="F1" s="209"/>
      <c r="G1" s="209"/>
      <c r="H1" s="209"/>
      <c r="I1" s="209"/>
      <c r="J1" s="209"/>
      <c r="K1" s="209"/>
      <c r="L1" s="209"/>
      <c r="M1" s="210"/>
    </row>
    <row r="2" spans="1:14" ht="26.25" x14ac:dyDescent="0.25">
      <c r="A2" s="205" t="s">
        <v>508</v>
      </c>
      <c r="B2" s="206"/>
      <c r="C2" s="206"/>
      <c r="D2" s="206"/>
      <c r="E2" s="206"/>
      <c r="F2" s="206"/>
      <c r="G2" s="206"/>
      <c r="H2" s="206"/>
      <c r="I2" s="206"/>
      <c r="J2" s="206"/>
      <c r="K2" s="206"/>
      <c r="L2" s="206"/>
      <c r="M2" s="207"/>
    </row>
    <row r="3" spans="1:14" ht="15.75" customHeight="1" x14ac:dyDescent="0.25">
      <c r="A3" s="208" t="s">
        <v>509</v>
      </c>
      <c r="B3" s="209"/>
      <c r="C3" s="209"/>
      <c r="D3" s="209"/>
      <c r="E3" s="209"/>
      <c r="F3" s="209"/>
      <c r="G3" s="209"/>
      <c r="H3" s="209"/>
      <c r="I3" s="209"/>
      <c r="J3" s="209"/>
      <c r="K3" s="209"/>
      <c r="L3" s="209"/>
      <c r="M3" s="210"/>
    </row>
    <row r="4" spans="1:14" ht="135" customHeight="1" x14ac:dyDescent="0.25">
      <c r="A4" s="198" t="s">
        <v>510</v>
      </c>
      <c r="B4" s="199"/>
      <c r="C4" s="199"/>
      <c r="D4" s="199"/>
      <c r="E4" s="199"/>
      <c r="F4" s="199"/>
      <c r="G4" s="199"/>
      <c r="H4" s="199"/>
      <c r="I4" s="199"/>
      <c r="J4" s="199"/>
      <c r="K4" s="199"/>
      <c r="L4" s="199"/>
      <c r="M4" s="200"/>
    </row>
    <row r="5" spans="1:14" ht="105" customHeight="1" x14ac:dyDescent="0.25">
      <c r="A5" s="201"/>
      <c r="B5" s="199"/>
      <c r="C5" s="199"/>
      <c r="D5" s="199"/>
      <c r="E5" s="199"/>
      <c r="F5" s="199"/>
      <c r="G5" s="199"/>
      <c r="H5" s="199"/>
      <c r="I5" s="199"/>
      <c r="J5" s="199"/>
      <c r="K5" s="199"/>
      <c r="L5" s="199"/>
      <c r="M5" s="200"/>
    </row>
    <row r="6" spans="1:14" ht="120" customHeight="1" x14ac:dyDescent="0.25">
      <c r="A6" s="201"/>
      <c r="B6" s="199"/>
      <c r="C6" s="199"/>
      <c r="D6" s="199"/>
      <c r="E6" s="199"/>
      <c r="F6" s="199"/>
      <c r="G6" s="199"/>
      <c r="H6" s="199"/>
      <c r="I6" s="199"/>
      <c r="J6" s="199"/>
      <c r="K6" s="199"/>
      <c r="L6" s="199"/>
      <c r="M6" s="200"/>
    </row>
    <row r="7" spans="1:14" ht="45" customHeight="1" x14ac:dyDescent="0.25">
      <c r="A7" s="201"/>
      <c r="B7" s="199"/>
      <c r="C7" s="199"/>
      <c r="D7" s="199"/>
      <c r="E7" s="199"/>
      <c r="F7" s="199"/>
      <c r="G7" s="199"/>
      <c r="H7" s="199"/>
      <c r="I7" s="199"/>
      <c r="J7" s="199"/>
      <c r="K7" s="199"/>
      <c r="L7" s="199"/>
      <c r="M7" s="200"/>
    </row>
    <row r="8" spans="1:14" ht="15.75" thickBot="1" x14ac:dyDescent="0.3">
      <c r="A8" s="202"/>
      <c r="B8" s="203"/>
      <c r="C8" s="203"/>
      <c r="D8" s="203"/>
      <c r="E8" s="203"/>
      <c r="F8" s="203"/>
      <c r="G8" s="203"/>
      <c r="H8" s="203"/>
      <c r="I8" s="203"/>
      <c r="J8" s="203"/>
      <c r="K8" s="203"/>
      <c r="L8" s="203"/>
      <c r="M8" s="204"/>
    </row>
    <row r="14" spans="1:14" x14ac:dyDescent="0.25">
      <c r="N14" s="193"/>
    </row>
  </sheetData>
  <sheetProtection algorithmName="SHA-512" hashValue="NrCObbNuxRMNYK9U4Jx5OaAVyVo1Hpf+b7pfulHLsaplRzfCp5K4oMzCWUREzuwRZghgIVL1uM8z+Hu9tD8EwQ==" saltValue="ziNAsCX7pqRGe8xAPl/QPw==" spinCount="100000" sheet="1" objects="1" scenarios="1"/>
  <mergeCells count="4">
    <mergeCell ref="A4:M8"/>
    <mergeCell ref="A2:M2"/>
    <mergeCell ref="A1:M1"/>
    <mergeCell ref="A3:M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26722-6D30-4B45-B489-0F38033FBFCE}">
  <sheetPr codeName="List2"/>
  <dimension ref="B1:V183"/>
  <sheetViews>
    <sheetView zoomScale="110" zoomScaleNormal="110" workbookViewId="0">
      <selection activeCell="D12" sqref="D12:G12"/>
    </sheetView>
  </sheetViews>
  <sheetFormatPr defaultRowHeight="15" x14ac:dyDescent="0.25"/>
  <cols>
    <col min="1" max="1" width="4.140625" style="89" customWidth="1"/>
    <col min="2" max="2" width="28.85546875" style="89" customWidth="1"/>
    <col min="3" max="3" width="15.85546875" style="89" customWidth="1"/>
    <col min="4" max="4" width="14.5703125" style="89" customWidth="1"/>
    <col min="5" max="5" width="16.140625" style="89" customWidth="1"/>
    <col min="6" max="6" width="15.140625" style="89" customWidth="1"/>
    <col min="7" max="7" width="17.140625" style="89" customWidth="1"/>
    <col min="8" max="8" width="17.85546875" style="89" customWidth="1"/>
    <col min="9" max="9" width="16.5703125" style="89" customWidth="1"/>
    <col min="10" max="12" width="16.5703125" style="89" bestFit="1" customWidth="1"/>
    <col min="13" max="13" width="15.140625" style="89" customWidth="1"/>
    <col min="14" max="14" width="11.5703125" style="89" customWidth="1"/>
    <col min="15" max="15" width="13.7109375" style="89" customWidth="1"/>
    <col min="16" max="16" width="11.42578125" style="89" customWidth="1"/>
    <col min="17" max="17" width="22.85546875" style="89" hidden="1" customWidth="1"/>
    <col min="18" max="18" width="98.140625" style="89" hidden="1" customWidth="1"/>
    <col min="19" max="19" width="57" style="89" hidden="1" customWidth="1"/>
    <col min="20" max="22" width="19.5703125" style="89" hidden="1" customWidth="1"/>
    <col min="23" max="23" width="8.7109375" style="89" customWidth="1"/>
    <col min="24" max="24" width="9.140625" style="89" customWidth="1"/>
    <col min="25" max="28" width="9.140625" style="89"/>
    <col min="29" max="29" width="15" style="89" customWidth="1"/>
    <col min="30" max="30" width="19.42578125" style="89" customWidth="1"/>
    <col min="31" max="31" width="11.5703125" style="89" customWidth="1"/>
    <col min="32" max="32" width="13.28515625" style="89" customWidth="1"/>
    <col min="33" max="33" width="10.28515625" style="89" customWidth="1"/>
    <col min="34" max="34" width="12" style="89" customWidth="1"/>
    <col min="35" max="16384" width="9.140625" style="89"/>
  </cols>
  <sheetData>
    <row r="1" spans="2:22" x14ac:dyDescent="0.25">
      <c r="R1" s="89" t="s">
        <v>106</v>
      </c>
      <c r="S1" s="89" t="s">
        <v>106</v>
      </c>
      <c r="U1" s="89" t="s">
        <v>106</v>
      </c>
    </row>
    <row r="2" spans="2:22" ht="18.75" x14ac:dyDescent="0.3">
      <c r="B2" s="2"/>
      <c r="C2" s="375" t="s">
        <v>255</v>
      </c>
      <c r="D2" s="375"/>
      <c r="E2" s="375"/>
      <c r="F2" s="2"/>
      <c r="G2" s="2"/>
      <c r="R2" s="89" t="s">
        <v>45</v>
      </c>
      <c r="S2" s="89" t="s">
        <v>50</v>
      </c>
      <c r="U2" s="89" t="s">
        <v>17</v>
      </c>
    </row>
    <row r="3" spans="2:22" ht="18.75" x14ac:dyDescent="0.3">
      <c r="B3" s="63"/>
      <c r="C3" s="234" t="s">
        <v>124</v>
      </c>
      <c r="D3" s="234"/>
      <c r="E3" s="234"/>
      <c r="F3" s="5"/>
      <c r="G3" s="5"/>
      <c r="R3" s="89" t="s">
        <v>46</v>
      </c>
      <c r="S3" s="89" t="s">
        <v>51</v>
      </c>
      <c r="U3" s="89" t="s">
        <v>48</v>
      </c>
    </row>
    <row r="4" spans="2:22" ht="15.75" x14ac:dyDescent="0.25">
      <c r="B4" s="2"/>
      <c r="C4" s="2"/>
      <c r="D4" s="3"/>
      <c r="E4" s="2"/>
      <c r="F4" s="2"/>
      <c r="G4" s="2"/>
      <c r="R4" s="89" t="s">
        <v>47</v>
      </c>
      <c r="S4" s="89" t="s">
        <v>52</v>
      </c>
      <c r="T4" s="89" t="s">
        <v>144</v>
      </c>
      <c r="U4" s="89" t="s">
        <v>49</v>
      </c>
    </row>
    <row r="5" spans="2:22" x14ac:dyDescent="0.25">
      <c r="B5" s="377" t="s">
        <v>406</v>
      </c>
      <c r="G5" s="378" t="s">
        <v>511</v>
      </c>
      <c r="S5" s="89" t="s">
        <v>53</v>
      </c>
      <c r="T5" s="89" t="s">
        <v>107</v>
      </c>
    </row>
    <row r="6" spans="2:22" ht="16.5" customHeight="1" x14ac:dyDescent="0.25">
      <c r="B6" s="377"/>
      <c r="G6" s="455"/>
      <c r="R6" s="89" t="s">
        <v>106</v>
      </c>
      <c r="S6" s="89" t="s">
        <v>236</v>
      </c>
      <c r="T6" s="89" t="s">
        <v>57</v>
      </c>
    </row>
    <row r="7" spans="2:22" ht="19.5" customHeight="1" x14ac:dyDescent="0.25">
      <c r="B7" s="456" t="s">
        <v>0</v>
      </c>
      <c r="C7" s="457"/>
      <c r="D7" s="457"/>
      <c r="E7" s="457"/>
      <c r="F7" s="457"/>
      <c r="G7" s="458"/>
      <c r="R7" s="89" t="s">
        <v>491</v>
      </c>
      <c r="S7" s="89" t="s">
        <v>238</v>
      </c>
      <c r="T7" s="89" t="s">
        <v>58</v>
      </c>
    </row>
    <row r="8" spans="2:22" ht="16.5" customHeight="1" x14ac:dyDescent="0.25">
      <c r="B8" s="391" t="s">
        <v>39</v>
      </c>
      <c r="C8" s="392"/>
      <c r="D8" s="216"/>
      <c r="E8" s="217"/>
      <c r="F8" s="217"/>
      <c r="G8" s="218"/>
      <c r="R8" s="89" t="s">
        <v>490</v>
      </c>
      <c r="S8" s="89" t="s">
        <v>239</v>
      </c>
      <c r="T8" s="89" t="s">
        <v>106</v>
      </c>
    </row>
    <row r="9" spans="2:22" ht="16.5" customHeight="1" x14ac:dyDescent="0.25">
      <c r="B9" s="391" t="s">
        <v>1</v>
      </c>
      <c r="C9" s="392"/>
      <c r="D9" s="216" t="s">
        <v>106</v>
      </c>
      <c r="E9" s="217"/>
      <c r="F9" s="217"/>
      <c r="G9" s="218"/>
      <c r="R9" s="89">
        <v>0.35</v>
      </c>
      <c r="S9" s="89" t="s">
        <v>240</v>
      </c>
      <c r="V9" s="89" t="s">
        <v>106</v>
      </c>
    </row>
    <row r="10" spans="2:22" ht="16.5" customHeight="1" x14ac:dyDescent="0.25">
      <c r="B10" s="391" t="s">
        <v>2</v>
      </c>
      <c r="C10" s="392"/>
      <c r="D10" s="216" t="s">
        <v>106</v>
      </c>
      <c r="E10" s="217"/>
      <c r="F10" s="217"/>
      <c r="G10" s="218"/>
      <c r="R10" s="89">
        <v>0.45</v>
      </c>
      <c r="S10" s="89" t="s">
        <v>242</v>
      </c>
      <c r="V10" s="89" t="s">
        <v>241</v>
      </c>
    </row>
    <row r="11" spans="2:22" ht="16.5" customHeight="1" x14ac:dyDescent="0.25">
      <c r="B11" s="391" t="s">
        <v>3</v>
      </c>
      <c r="C11" s="392"/>
      <c r="D11" s="216"/>
      <c r="E11" s="217"/>
      <c r="F11" s="217"/>
      <c r="G11" s="218"/>
      <c r="R11" s="89">
        <v>0.55000000000000004</v>
      </c>
      <c r="S11" s="89" t="s">
        <v>244</v>
      </c>
      <c r="V11" s="89" t="s">
        <v>243</v>
      </c>
    </row>
    <row r="12" spans="2:22" ht="16.5" customHeight="1" x14ac:dyDescent="0.25">
      <c r="B12" s="391" t="s">
        <v>4</v>
      </c>
      <c r="C12" s="392"/>
      <c r="D12" s="216"/>
      <c r="E12" s="217"/>
      <c r="F12" s="217"/>
      <c r="G12" s="218"/>
      <c r="R12" s="89">
        <v>0.65</v>
      </c>
      <c r="S12" s="89" t="s">
        <v>246</v>
      </c>
      <c r="V12" s="89" t="s">
        <v>245</v>
      </c>
    </row>
    <row r="13" spans="2:22" ht="16.5" customHeight="1" x14ac:dyDescent="0.25">
      <c r="B13" s="391" t="s">
        <v>179</v>
      </c>
      <c r="C13" s="392"/>
      <c r="D13" s="219" t="e">
        <f>'data pro IRR'!C15</f>
        <v>#NUM!</v>
      </c>
      <c r="E13" s="220"/>
      <c r="F13" s="220"/>
      <c r="G13" s="221"/>
      <c r="R13" s="89" t="s">
        <v>106</v>
      </c>
      <c r="S13" s="89" t="s">
        <v>247</v>
      </c>
    </row>
    <row r="14" spans="2:22" ht="16.5" customHeight="1" x14ac:dyDescent="0.25">
      <c r="B14" s="391" t="s">
        <v>44</v>
      </c>
      <c r="C14" s="392"/>
      <c r="D14" s="231"/>
      <c r="E14" s="231"/>
      <c r="F14" s="231"/>
      <c r="G14" s="231"/>
      <c r="S14" s="89" t="s">
        <v>248</v>
      </c>
    </row>
    <row r="15" spans="2:22" ht="16.5" customHeight="1" x14ac:dyDescent="0.25">
      <c r="B15" s="391" t="s">
        <v>103</v>
      </c>
      <c r="C15" s="392"/>
      <c r="D15" s="230">
        <f>D68</f>
        <v>0</v>
      </c>
      <c r="E15" s="230"/>
      <c r="F15" s="230"/>
      <c r="G15" s="230"/>
    </row>
    <row r="16" spans="2:22" ht="16.5" customHeight="1" x14ac:dyDescent="0.25">
      <c r="B16" s="391" t="s">
        <v>256</v>
      </c>
      <c r="C16" s="392"/>
      <c r="D16" s="230">
        <f>E68</f>
        <v>0</v>
      </c>
      <c r="E16" s="230"/>
      <c r="F16" s="230"/>
      <c r="G16" s="230"/>
    </row>
    <row r="17" spans="2:19" ht="16.5" customHeight="1" x14ac:dyDescent="0.25">
      <c r="B17" s="391" t="s">
        <v>102</v>
      </c>
      <c r="C17" s="392"/>
      <c r="D17" s="222">
        <f>F68</f>
        <v>0</v>
      </c>
      <c r="E17" s="222"/>
      <c r="F17" s="222"/>
      <c r="G17" s="222"/>
    </row>
    <row r="18" spans="2:19" ht="16.5" customHeight="1" x14ac:dyDescent="0.25">
      <c r="B18" s="391" t="s">
        <v>104</v>
      </c>
      <c r="C18" s="392"/>
      <c r="D18" s="223">
        <f>IF(D10="Středočeský kraj",'Rozpočet a dotace'!F7,IF(D10="Kraj Vysočina",'Rozpočet a dotace'!F7,IF(D10="Jihočeský kraj",'Rozpočet a dotace'!F7,IF(D10="Plzeňský kraj",'Rozpočet a dotace'!F7,IF(D10="Jihomoravský kraj",'Rozpočet a dotace'!F7,'Rozpočet a dotace'!E7)))))</f>
        <v>0</v>
      </c>
      <c r="E18" s="224"/>
      <c r="F18" s="224"/>
      <c r="G18" s="225"/>
      <c r="R18" s="396" t="s">
        <v>249</v>
      </c>
      <c r="S18" s="396"/>
    </row>
    <row r="19" spans="2:19" ht="16.5" customHeight="1" x14ac:dyDescent="0.25">
      <c r="B19" s="391" t="s">
        <v>36</v>
      </c>
      <c r="C19" s="392"/>
      <c r="D19" s="226">
        <f>D20*3.6</f>
        <v>0</v>
      </c>
      <c r="E19" s="226"/>
      <c r="F19" s="226"/>
      <c r="G19" s="226"/>
      <c r="Q19" s="396" t="s">
        <v>153</v>
      </c>
      <c r="R19" s="89" t="s">
        <v>303</v>
      </c>
      <c r="S19" s="89" t="s">
        <v>152</v>
      </c>
    </row>
    <row r="20" spans="2:19" ht="16.5" customHeight="1" x14ac:dyDescent="0.25">
      <c r="B20" s="391" t="s">
        <v>35</v>
      </c>
      <c r="C20" s="392"/>
      <c r="D20" s="227">
        <f>G68</f>
        <v>0</v>
      </c>
      <c r="E20" s="228"/>
      <c r="F20" s="228"/>
      <c r="G20" s="229"/>
      <c r="Q20" s="396"/>
      <c r="R20" s="89">
        <v>65</v>
      </c>
      <c r="S20" s="89">
        <v>55</v>
      </c>
    </row>
    <row r="21" spans="2:19" ht="16.5" customHeight="1" x14ac:dyDescent="0.25">
      <c r="B21" s="459" t="s">
        <v>140</v>
      </c>
      <c r="C21" s="459"/>
      <c r="D21" s="232" t="e">
        <f>D17/D20</f>
        <v>#DIV/0!</v>
      </c>
      <c r="E21" s="232"/>
      <c r="F21" s="232"/>
      <c r="G21" s="232"/>
      <c r="Q21" s="396"/>
      <c r="R21" s="89">
        <v>55</v>
      </c>
      <c r="S21" s="89">
        <v>45</v>
      </c>
    </row>
    <row r="22" spans="2:19" x14ac:dyDescent="0.25">
      <c r="B22" s="404" t="s">
        <v>105</v>
      </c>
      <c r="C22" s="404"/>
      <c r="D22" s="404"/>
      <c r="E22" s="404"/>
      <c r="F22" s="404"/>
      <c r="G22" s="404"/>
      <c r="Q22" s="396"/>
      <c r="R22" s="89">
        <v>45</v>
      </c>
      <c r="S22" s="89">
        <v>35</v>
      </c>
    </row>
    <row r="23" spans="2:19" x14ac:dyDescent="0.25">
      <c r="B23" s="404" t="s">
        <v>121</v>
      </c>
      <c r="C23" s="404"/>
      <c r="D23" s="404"/>
      <c r="E23" s="404"/>
      <c r="F23" s="404"/>
      <c r="G23" s="404"/>
      <c r="Q23" s="396" t="s">
        <v>154</v>
      </c>
      <c r="R23" s="89">
        <f>R20+15</f>
        <v>80</v>
      </c>
      <c r="S23" s="89">
        <f>S20+15</f>
        <v>70</v>
      </c>
    </row>
    <row r="24" spans="2:19" x14ac:dyDescent="0.25">
      <c r="B24" s="456" t="s">
        <v>62</v>
      </c>
      <c r="C24" s="457"/>
      <c r="D24" s="457"/>
      <c r="E24" s="457"/>
      <c r="F24" s="457"/>
      <c r="G24" s="458"/>
      <c r="Q24" s="396"/>
      <c r="R24" s="89">
        <f t="shared" ref="R24:S25" si="0">R21+15</f>
        <v>70</v>
      </c>
      <c r="S24" s="89">
        <f t="shared" si="0"/>
        <v>60</v>
      </c>
    </row>
    <row r="25" spans="2:19" x14ac:dyDescent="0.25">
      <c r="B25" s="14" t="s">
        <v>63</v>
      </c>
      <c r="C25" s="215"/>
      <c r="D25" s="215"/>
      <c r="E25" s="215"/>
      <c r="F25" s="215"/>
      <c r="G25" s="215"/>
      <c r="Q25" s="396"/>
      <c r="R25" s="89">
        <f t="shared" si="0"/>
        <v>60</v>
      </c>
      <c r="S25" s="89">
        <f t="shared" si="0"/>
        <v>50</v>
      </c>
    </row>
    <row r="26" spans="2:19" x14ac:dyDescent="0.25">
      <c r="B26" s="14" t="s">
        <v>64</v>
      </c>
      <c r="C26" s="216"/>
      <c r="D26" s="217"/>
      <c r="E26" s="217"/>
      <c r="F26" s="217"/>
      <c r="G26" s="218"/>
      <c r="R26" s="396"/>
      <c r="S26" s="396"/>
    </row>
    <row r="27" spans="2:19" x14ac:dyDescent="0.25">
      <c r="B27" s="14" t="s">
        <v>101</v>
      </c>
      <c r="C27" s="233"/>
      <c r="D27" s="217"/>
      <c r="E27" s="217"/>
      <c r="F27" s="217"/>
      <c r="G27" s="218"/>
      <c r="Q27" s="396"/>
    </row>
    <row r="28" spans="2:19" x14ac:dyDescent="0.25">
      <c r="B28" s="429" t="s">
        <v>486</v>
      </c>
      <c r="C28" s="214" t="s">
        <v>502</v>
      </c>
      <c r="D28" s="214"/>
      <c r="E28" s="214"/>
      <c r="F28" s="214"/>
      <c r="G28" s="214"/>
      <c r="Q28" s="396"/>
    </row>
    <row r="29" spans="2:19" x14ac:dyDescent="0.25">
      <c r="B29" s="460"/>
      <c r="C29" s="460"/>
      <c r="D29" s="460"/>
      <c r="E29" s="460"/>
      <c r="F29" s="460"/>
      <c r="G29" s="460"/>
      <c r="Q29" s="396"/>
    </row>
    <row r="30" spans="2:19" x14ac:dyDescent="0.25">
      <c r="B30" s="405"/>
      <c r="C30" s="405"/>
      <c r="D30" s="405"/>
      <c r="E30" s="405"/>
      <c r="F30" s="405"/>
      <c r="G30" s="405"/>
      <c r="Q30" s="396"/>
    </row>
    <row r="31" spans="2:19" x14ac:dyDescent="0.25">
      <c r="B31" s="381" t="s">
        <v>257</v>
      </c>
      <c r="C31" s="382"/>
      <c r="D31" s="382"/>
      <c r="E31" s="382"/>
      <c r="F31" s="382"/>
      <c r="G31" s="383"/>
      <c r="Q31" s="396"/>
    </row>
    <row r="32" spans="2:19" x14ac:dyDescent="0.25">
      <c r="B32" s="384"/>
      <c r="C32" s="385"/>
      <c r="D32" s="386" t="s">
        <v>487</v>
      </c>
      <c r="E32" s="387"/>
      <c r="F32" s="388" t="s">
        <v>488</v>
      </c>
      <c r="G32" s="389"/>
      <c r="Q32" s="396"/>
    </row>
    <row r="33" spans="2:19" x14ac:dyDescent="0.25">
      <c r="B33" s="384"/>
      <c r="C33" s="385"/>
      <c r="D33" s="390" t="s">
        <v>22</v>
      </c>
      <c r="E33" s="390" t="s">
        <v>23</v>
      </c>
      <c r="F33" s="390" t="s">
        <v>22</v>
      </c>
      <c r="G33" s="390" t="s">
        <v>23</v>
      </c>
      <c r="Q33" s="396"/>
    </row>
    <row r="34" spans="2:19" ht="16.5" customHeight="1" x14ac:dyDescent="0.25">
      <c r="B34" s="391" t="s">
        <v>258</v>
      </c>
      <c r="C34" s="392"/>
      <c r="D34" s="156">
        <f>E34*3.6</f>
        <v>0</v>
      </c>
      <c r="E34" s="156">
        <f>'Report dat z EP - budovy '!E11+'Report dat z EP - technologie'!E10</f>
        <v>0</v>
      </c>
      <c r="F34" s="156">
        <f>G34*3.6</f>
        <v>0</v>
      </c>
      <c r="G34" s="156">
        <f>'Report dat z EP - budovy '!G11+'Report dat z EP - technologie'!G10</f>
        <v>0</v>
      </c>
      <c r="R34" s="396" t="s">
        <v>155</v>
      </c>
      <c r="S34" s="396"/>
    </row>
    <row r="35" spans="2:19" ht="16.5" customHeight="1" x14ac:dyDescent="0.25">
      <c r="B35" s="391" t="s">
        <v>65</v>
      </c>
      <c r="C35" s="392"/>
      <c r="D35" s="156">
        <f t="shared" ref="D35:F44" si="1">E35*3.6</f>
        <v>0</v>
      </c>
      <c r="E35" s="156">
        <f>'Report dat z EP - budovy '!E12+'Report dat z EP - technologie'!E11</f>
        <v>0</v>
      </c>
      <c r="F35" s="156">
        <f t="shared" si="1"/>
        <v>0</v>
      </c>
      <c r="G35" s="156">
        <f>'Report dat z EP - budovy '!G12+'Report dat z EP - technologie'!G11</f>
        <v>0</v>
      </c>
      <c r="Q35" s="396" t="s">
        <v>153</v>
      </c>
      <c r="R35" s="89" t="s">
        <v>151</v>
      </c>
      <c r="S35" s="89" t="s">
        <v>152</v>
      </c>
    </row>
    <row r="36" spans="2:19" ht="16.5" customHeight="1" x14ac:dyDescent="0.25">
      <c r="B36" s="391" t="s">
        <v>83</v>
      </c>
      <c r="C36" s="392"/>
      <c r="D36" s="156">
        <f t="shared" si="1"/>
        <v>0</v>
      </c>
      <c r="E36" s="156">
        <f>'Report dat z EP - budovy '!E13+'Report dat z EP - technologie'!E12</f>
        <v>0</v>
      </c>
      <c r="F36" s="156">
        <f t="shared" si="1"/>
        <v>0</v>
      </c>
      <c r="G36" s="156">
        <f>'Report dat z EP - budovy '!G13+'Report dat z EP - technologie'!G12</f>
        <v>0</v>
      </c>
      <c r="Q36" s="396"/>
      <c r="R36" s="89">
        <v>65</v>
      </c>
    </row>
    <row r="37" spans="2:19" ht="16.5" customHeight="1" x14ac:dyDescent="0.25">
      <c r="B37" s="391" t="s">
        <v>84</v>
      </c>
      <c r="C37" s="392"/>
      <c r="D37" s="156">
        <f t="shared" si="1"/>
        <v>0</v>
      </c>
      <c r="E37" s="156">
        <f>'Report dat z EP - budovy '!E14+'Report dat z EP - technologie'!E13</f>
        <v>0</v>
      </c>
      <c r="F37" s="156">
        <f t="shared" si="1"/>
        <v>0</v>
      </c>
      <c r="G37" s="156">
        <f>'Report dat z EP - budovy '!G14+'Report dat z EP - technologie'!G13</f>
        <v>0</v>
      </c>
      <c r="Q37" s="396"/>
      <c r="R37" s="89">
        <v>55</v>
      </c>
    </row>
    <row r="38" spans="2:19" ht="16.5" customHeight="1" x14ac:dyDescent="0.25">
      <c r="B38" s="391" t="s">
        <v>85</v>
      </c>
      <c r="C38" s="392"/>
      <c r="D38" s="156">
        <f t="shared" si="1"/>
        <v>0</v>
      </c>
      <c r="E38" s="156">
        <f>'Report dat z EP - budovy '!E15+'Report dat z EP - technologie'!E14</f>
        <v>0</v>
      </c>
      <c r="F38" s="156">
        <f t="shared" si="1"/>
        <v>0</v>
      </c>
      <c r="G38" s="156">
        <f>'Report dat z EP - budovy '!G15+'Report dat z EP - technologie'!G14</f>
        <v>0</v>
      </c>
      <c r="Q38" s="396"/>
      <c r="R38" s="89">
        <v>45</v>
      </c>
    </row>
    <row r="39" spans="2:19" ht="16.5" customHeight="1" x14ac:dyDescent="0.25">
      <c r="B39" s="391" t="s">
        <v>86</v>
      </c>
      <c r="C39" s="392"/>
      <c r="D39" s="156">
        <f t="shared" si="1"/>
        <v>0</v>
      </c>
      <c r="E39" s="156">
        <f>'Report dat z EP - budovy '!E16+'Report dat z EP - technologie'!E15</f>
        <v>0</v>
      </c>
      <c r="F39" s="156">
        <f t="shared" si="1"/>
        <v>0</v>
      </c>
      <c r="G39" s="156">
        <f>'Report dat z EP - budovy '!G16+'Report dat z EP - technologie'!G15</f>
        <v>0</v>
      </c>
      <c r="Q39" s="396" t="s">
        <v>154</v>
      </c>
    </row>
    <row r="40" spans="2:19" ht="16.5" customHeight="1" x14ac:dyDescent="0.25">
      <c r="B40" s="391" t="s">
        <v>43</v>
      </c>
      <c r="C40" s="392"/>
      <c r="D40" s="156">
        <f t="shared" si="1"/>
        <v>0</v>
      </c>
      <c r="E40" s="156">
        <f>'Report dat z EP - budovy '!E17+'Report dat z EP - technologie'!E16</f>
        <v>0</v>
      </c>
      <c r="F40" s="156">
        <f t="shared" si="1"/>
        <v>0</v>
      </c>
      <c r="G40" s="156">
        <f>'Report dat z EP - budovy '!G17+'Report dat z EP - technologie'!G16</f>
        <v>0</v>
      </c>
      <c r="Q40" s="396"/>
    </row>
    <row r="41" spans="2:19" ht="16.5" customHeight="1" x14ac:dyDescent="0.25">
      <c r="B41" s="391" t="s">
        <v>30</v>
      </c>
      <c r="C41" s="392"/>
      <c r="D41" s="156">
        <f t="shared" si="1"/>
        <v>0</v>
      </c>
      <c r="E41" s="156">
        <f>'Report dat z EP - budovy '!E18+'Report dat z EP - technologie'!E17</f>
        <v>0</v>
      </c>
      <c r="F41" s="156">
        <f t="shared" si="1"/>
        <v>0</v>
      </c>
      <c r="G41" s="156">
        <f>'Report dat z EP - budovy '!G18+'Report dat z EP - technologie'!G17</f>
        <v>0</v>
      </c>
      <c r="Q41" s="396"/>
    </row>
    <row r="42" spans="2:19" ht="16.5" customHeight="1" x14ac:dyDescent="0.25">
      <c r="B42" s="391" t="s">
        <v>66</v>
      </c>
      <c r="C42" s="392"/>
      <c r="D42" s="156">
        <f t="shared" si="1"/>
        <v>0</v>
      </c>
      <c r="E42" s="156">
        <f>'Report dat z EP - budovy '!E19+'Report dat z EP - technologie'!E18</f>
        <v>0</v>
      </c>
      <c r="F42" s="156">
        <f t="shared" si="1"/>
        <v>0</v>
      </c>
      <c r="G42" s="156">
        <f>'Report dat z EP - budovy '!G19+'Report dat z EP - technologie'!G18</f>
        <v>0</v>
      </c>
      <c r="R42" s="89" t="s">
        <v>502</v>
      </c>
    </row>
    <row r="43" spans="2:19" ht="16.5" customHeight="1" x14ac:dyDescent="0.25">
      <c r="B43" s="391" t="s">
        <v>81</v>
      </c>
      <c r="C43" s="392"/>
      <c r="D43" s="156">
        <f t="shared" si="1"/>
        <v>0</v>
      </c>
      <c r="E43" s="156">
        <f>'Report dat z EP - budovy '!E20+'Report dat z EP - technologie'!E19</f>
        <v>0</v>
      </c>
      <c r="F43" s="156">
        <f t="shared" si="1"/>
        <v>0</v>
      </c>
      <c r="G43" s="156">
        <f>'Report dat z EP - budovy '!G20+'Report dat z EP - technologie'!G19</f>
        <v>0</v>
      </c>
      <c r="R43" s="89" t="s">
        <v>491</v>
      </c>
    </row>
    <row r="44" spans="2:19" ht="16.5" customHeight="1" x14ac:dyDescent="0.25">
      <c r="B44" s="391" t="s">
        <v>29</v>
      </c>
      <c r="C44" s="392"/>
      <c r="D44" s="156">
        <f t="shared" si="1"/>
        <v>0</v>
      </c>
      <c r="E44" s="156">
        <f>'Report dat z EP - budovy '!E21+'Report dat z EP - technologie'!E20</f>
        <v>0</v>
      </c>
      <c r="F44" s="156">
        <f t="shared" si="1"/>
        <v>0</v>
      </c>
      <c r="G44" s="156">
        <f>'Report dat z EP - budovy '!G21+'Report dat z EP - technologie'!G20</f>
        <v>0</v>
      </c>
      <c r="R44" s="89" t="s">
        <v>490</v>
      </c>
    </row>
    <row r="45" spans="2:19" ht="16.5" customHeight="1" x14ac:dyDescent="0.25">
      <c r="B45" s="391" t="s">
        <v>21</v>
      </c>
      <c r="C45" s="392"/>
      <c r="D45" s="158">
        <f>SUM(D34:D44)</f>
        <v>0</v>
      </c>
      <c r="E45" s="158">
        <f>SUM(E34:E44)</f>
        <v>0</v>
      </c>
      <c r="F45" s="158">
        <f>SUM(F34:F44)</f>
        <v>0</v>
      </c>
      <c r="G45" s="158">
        <f>SUM(G34:G44)</f>
        <v>0</v>
      </c>
      <c r="R45" s="89" t="s">
        <v>492</v>
      </c>
    </row>
    <row r="47" spans="2:19" x14ac:dyDescent="0.25">
      <c r="B47" s="365" t="s">
        <v>195</v>
      </c>
      <c r="C47" s="366"/>
      <c r="D47" s="366"/>
      <c r="E47" s="366"/>
      <c r="F47" s="366"/>
      <c r="G47" s="367"/>
    </row>
    <row r="48" spans="2:19" ht="60" x14ac:dyDescent="0.25">
      <c r="B48" s="369" t="s">
        <v>56</v>
      </c>
      <c r="C48" s="370"/>
      <c r="D48" s="368" t="s">
        <v>496</v>
      </c>
      <c r="E48" s="368" t="s">
        <v>260</v>
      </c>
      <c r="F48" s="368" t="s">
        <v>16</v>
      </c>
      <c r="G48" s="368" t="s">
        <v>109</v>
      </c>
    </row>
    <row r="49" spans="2:7" ht="16.5" customHeight="1" x14ac:dyDescent="0.25">
      <c r="B49" s="14" t="s">
        <v>82</v>
      </c>
      <c r="C49" s="195" t="str">
        <f>IF(D49=0, "Ne", "Ano")</f>
        <v>Ne</v>
      </c>
      <c r="D49" s="184">
        <f>'Report dat z EP - budovy '!D46</f>
        <v>0</v>
      </c>
      <c r="E49" s="184" t="s">
        <v>215</v>
      </c>
      <c r="F49" s="184">
        <f t="shared" ref="F49:F56" si="2">D49</f>
        <v>0</v>
      </c>
      <c r="G49" s="156">
        <f>'Report dat z EP - budovy '!F46</f>
        <v>0</v>
      </c>
    </row>
    <row r="50" spans="2:7" ht="16.5" customHeight="1" x14ac:dyDescent="0.25">
      <c r="B50" s="14" t="s">
        <v>6</v>
      </c>
      <c r="C50" s="195" t="str">
        <f t="shared" ref="C50:C67" si="3">IF(D50=0, "Ne", "Ano")</f>
        <v>Ne</v>
      </c>
      <c r="D50" s="184">
        <f>'Report dat z EP - budovy '!D47</f>
        <v>0</v>
      </c>
      <c r="E50" s="184" t="s">
        <v>215</v>
      </c>
      <c r="F50" s="184">
        <f t="shared" si="2"/>
        <v>0</v>
      </c>
      <c r="G50" s="156">
        <f>'Report dat z EP - budovy '!F47</f>
        <v>0</v>
      </c>
    </row>
    <row r="51" spans="2:7" ht="16.5" customHeight="1" x14ac:dyDescent="0.25">
      <c r="B51" s="14" t="s">
        <v>7</v>
      </c>
      <c r="C51" s="195" t="str">
        <f t="shared" si="3"/>
        <v>Ne</v>
      </c>
      <c r="D51" s="184">
        <f>'Report dat z EP - budovy '!D48+'Report dat z EP - technologie'!D32</f>
        <v>0</v>
      </c>
      <c r="E51" s="184" t="s">
        <v>215</v>
      </c>
      <c r="F51" s="184">
        <f t="shared" si="2"/>
        <v>0</v>
      </c>
      <c r="G51" s="156">
        <f>'Report dat z EP - budovy '!F48+'Report dat z EP - technologie'!G32</f>
        <v>0</v>
      </c>
    </row>
    <row r="52" spans="2:7" ht="16.5" customHeight="1" x14ac:dyDescent="0.25">
      <c r="B52" s="14" t="s">
        <v>8</v>
      </c>
      <c r="C52" s="195" t="str">
        <f t="shared" si="3"/>
        <v>Ne</v>
      </c>
      <c r="D52" s="184">
        <f>'Report dat z EP - budovy '!D49</f>
        <v>0</v>
      </c>
      <c r="E52" s="184" t="s">
        <v>215</v>
      </c>
      <c r="F52" s="184">
        <f t="shared" si="2"/>
        <v>0</v>
      </c>
      <c r="G52" s="156">
        <f>'Report dat z EP - budovy '!F49</f>
        <v>0</v>
      </c>
    </row>
    <row r="53" spans="2:7" ht="16.5" customHeight="1" x14ac:dyDescent="0.25">
      <c r="B53" s="14" t="s">
        <v>9</v>
      </c>
      <c r="C53" s="195" t="str">
        <f t="shared" si="3"/>
        <v>Ne</v>
      </c>
      <c r="D53" s="184">
        <f>'Report dat z EP - budovy '!D50</f>
        <v>0</v>
      </c>
      <c r="E53" s="184" t="s">
        <v>215</v>
      </c>
      <c r="F53" s="184">
        <f t="shared" si="2"/>
        <v>0</v>
      </c>
      <c r="G53" s="156">
        <f>'Report dat z EP - budovy '!F50</f>
        <v>0</v>
      </c>
    </row>
    <row r="54" spans="2:7" ht="16.5" customHeight="1" x14ac:dyDescent="0.25">
      <c r="B54" s="14" t="s">
        <v>10</v>
      </c>
      <c r="C54" s="195" t="str">
        <f t="shared" si="3"/>
        <v>Ne</v>
      </c>
      <c r="D54" s="184">
        <f>'Report dat z EP - budovy '!D51</f>
        <v>0</v>
      </c>
      <c r="E54" s="184" t="s">
        <v>215</v>
      </c>
      <c r="F54" s="184">
        <f t="shared" si="2"/>
        <v>0</v>
      </c>
      <c r="G54" s="156">
        <f>'Report dat z EP - budovy '!F51</f>
        <v>0</v>
      </c>
    </row>
    <row r="55" spans="2:7" ht="16.5" customHeight="1" x14ac:dyDescent="0.25">
      <c r="B55" s="14" t="s">
        <v>11</v>
      </c>
      <c r="C55" s="195" t="str">
        <f t="shared" si="3"/>
        <v>Ne</v>
      </c>
      <c r="D55" s="184">
        <f>'Report dat z EP - budovy '!D52+'Report dat z EP - technologie'!D33</f>
        <v>0</v>
      </c>
      <c r="E55" s="184" t="s">
        <v>215</v>
      </c>
      <c r="F55" s="184">
        <f t="shared" si="2"/>
        <v>0</v>
      </c>
      <c r="G55" s="156">
        <f>'Report dat z EP - budovy '!F52+'Report dat z EP - technologie'!G33</f>
        <v>0</v>
      </c>
    </row>
    <row r="56" spans="2:7" ht="16.5" customHeight="1" x14ac:dyDescent="0.25">
      <c r="B56" s="14" t="s">
        <v>12</v>
      </c>
      <c r="C56" s="195" t="str">
        <f t="shared" si="3"/>
        <v>Ne</v>
      </c>
      <c r="D56" s="184">
        <f>'Report dat z EP - budovy '!D53</f>
        <v>0</v>
      </c>
      <c r="E56" s="184" t="s">
        <v>215</v>
      </c>
      <c r="F56" s="184">
        <f t="shared" si="2"/>
        <v>0</v>
      </c>
      <c r="G56" s="156">
        <f>'Report dat z EP - budovy '!F53</f>
        <v>0</v>
      </c>
    </row>
    <row r="57" spans="2:7" ht="16.5" customHeight="1" x14ac:dyDescent="0.25">
      <c r="B57" s="14" t="s">
        <v>38</v>
      </c>
      <c r="C57" s="195" t="str">
        <f t="shared" si="3"/>
        <v>Ne</v>
      </c>
      <c r="D57" s="184">
        <f>'Report dat z EP - technologie'!D34+'Report dat z EP - technologie'!D35</f>
        <v>0</v>
      </c>
      <c r="E57" s="184">
        <f>'Report dat z EP - technologie'!E34</f>
        <v>0</v>
      </c>
      <c r="F57" s="184">
        <f>D57-E57</f>
        <v>0</v>
      </c>
      <c r="G57" s="156">
        <f>'Report dat z EP - technologie'!G34+'Report dat z EP - technologie'!G35</f>
        <v>0</v>
      </c>
    </row>
    <row r="58" spans="2:7" ht="16.5" customHeight="1" x14ac:dyDescent="0.25">
      <c r="B58" s="14" t="s">
        <v>37</v>
      </c>
      <c r="C58" s="195" t="str">
        <f t="shared" si="3"/>
        <v>Ne</v>
      </c>
      <c r="D58" s="184">
        <f>'Report dat z EP - technologie'!D36+'Report dat z EP - technologie'!D37</f>
        <v>0</v>
      </c>
      <c r="E58" s="184">
        <f>'Report dat z EP - technologie'!E36</f>
        <v>0</v>
      </c>
      <c r="F58" s="184">
        <f>D58-E58</f>
        <v>0</v>
      </c>
      <c r="G58" s="156">
        <f>'Report dat z EP - technologie'!G37+'Report dat z EP - technologie'!G36</f>
        <v>0</v>
      </c>
    </row>
    <row r="59" spans="2:7" ht="16.5" customHeight="1" x14ac:dyDescent="0.25">
      <c r="B59" s="14" t="s">
        <v>13</v>
      </c>
      <c r="C59" s="195" t="str">
        <f t="shared" si="3"/>
        <v>Ne</v>
      </c>
      <c r="D59" s="184">
        <f>'Report dat z EP - budovy '!D54+'Report dat z EP - technologie'!D38</f>
        <v>0</v>
      </c>
      <c r="E59" s="184" t="s">
        <v>215</v>
      </c>
      <c r="F59" s="184">
        <f t="shared" ref="F59:F66" si="4">D59</f>
        <v>0</v>
      </c>
      <c r="G59" s="156">
        <f>'Report dat z EP - budovy '!F54+'Report dat z EP - technologie'!G38</f>
        <v>0</v>
      </c>
    </row>
    <row r="60" spans="2:7" ht="16.5" customHeight="1" x14ac:dyDescent="0.25">
      <c r="B60" s="14" t="s">
        <v>110</v>
      </c>
      <c r="C60" s="195" t="str">
        <f t="shared" si="3"/>
        <v>Ne</v>
      </c>
      <c r="D60" s="184">
        <f>'Report dat z EP - budovy '!D55+'Report dat z EP - technologie'!D39</f>
        <v>0</v>
      </c>
      <c r="E60" s="184" t="s">
        <v>215</v>
      </c>
      <c r="F60" s="184">
        <f t="shared" si="4"/>
        <v>0</v>
      </c>
      <c r="G60" s="156">
        <f>'Report dat z EP - budovy '!F55+'Report dat z EP - technologie'!G39</f>
        <v>0</v>
      </c>
    </row>
    <row r="61" spans="2:7" ht="16.5" customHeight="1" x14ac:dyDescent="0.25">
      <c r="B61" s="14" t="s">
        <v>77</v>
      </c>
      <c r="C61" s="195" t="str">
        <f t="shared" si="3"/>
        <v>Ne</v>
      </c>
      <c r="D61" s="184">
        <f>'Report dat z EP - budovy '!D56+'Report dat z EP - technologie'!D40</f>
        <v>0</v>
      </c>
      <c r="E61" s="184" t="s">
        <v>215</v>
      </c>
      <c r="F61" s="184">
        <f t="shared" si="4"/>
        <v>0</v>
      </c>
      <c r="G61" s="156">
        <f>'Report dat z EP - budovy '!F56+'Report dat z EP - technologie'!G40</f>
        <v>0</v>
      </c>
    </row>
    <row r="62" spans="2:7" ht="16.5" customHeight="1" x14ac:dyDescent="0.25">
      <c r="B62" s="14" t="s">
        <v>111</v>
      </c>
      <c r="C62" s="195" t="str">
        <f t="shared" si="3"/>
        <v>Ne</v>
      </c>
      <c r="D62" s="184">
        <f>'Report dat z EP - budovy '!D57+'Report dat z EP - technologie'!D41</f>
        <v>0</v>
      </c>
      <c r="E62" s="184" t="s">
        <v>215</v>
      </c>
      <c r="F62" s="184">
        <f t="shared" si="4"/>
        <v>0</v>
      </c>
      <c r="G62" s="156">
        <f>'Report dat z EP - budovy '!F57+'Report dat z EP - technologie'!G41</f>
        <v>0</v>
      </c>
    </row>
    <row r="63" spans="2:7" ht="16.5" customHeight="1" x14ac:dyDescent="0.25">
      <c r="B63" s="406" t="s">
        <v>127</v>
      </c>
      <c r="C63" s="195" t="str">
        <f t="shared" si="3"/>
        <v>Ne</v>
      </c>
      <c r="D63" s="184">
        <f>'Report dat z EP - budovy '!D58</f>
        <v>0</v>
      </c>
      <c r="E63" s="184" t="s">
        <v>215</v>
      </c>
      <c r="F63" s="184">
        <f t="shared" si="4"/>
        <v>0</v>
      </c>
      <c r="G63" s="156">
        <f>'Report dat z EP - budovy '!F58</f>
        <v>0</v>
      </c>
    </row>
    <row r="64" spans="2:7" ht="30" customHeight="1" x14ac:dyDescent="0.25">
      <c r="B64" s="406" t="s">
        <v>476</v>
      </c>
      <c r="C64" s="195" t="str">
        <f t="shared" si="3"/>
        <v>Ne</v>
      </c>
      <c r="D64" s="184">
        <f>'Report dat z EP - budovy '!D59</f>
        <v>0</v>
      </c>
      <c r="E64" s="184" t="s">
        <v>215</v>
      </c>
      <c r="F64" s="184">
        <f t="shared" si="4"/>
        <v>0</v>
      </c>
      <c r="G64" s="156">
        <f>'Report dat z EP - budovy '!F59</f>
        <v>0</v>
      </c>
    </row>
    <row r="65" spans="2:7" ht="16.5" customHeight="1" x14ac:dyDescent="0.25">
      <c r="B65" s="407" t="s">
        <v>112</v>
      </c>
      <c r="C65" s="195" t="str">
        <f t="shared" si="3"/>
        <v>Ne</v>
      </c>
      <c r="D65" s="184">
        <f>'Report dat z EP - budovy '!D60+'Report dat z EP - technologie'!D42</f>
        <v>0</v>
      </c>
      <c r="E65" s="184" t="s">
        <v>215</v>
      </c>
      <c r="F65" s="184">
        <f t="shared" si="4"/>
        <v>0</v>
      </c>
      <c r="G65" s="156">
        <f>'Report dat z EP - budovy '!F60+'Report dat z EP - technologie'!G42</f>
        <v>0</v>
      </c>
    </row>
    <row r="66" spans="2:7" ht="16.5" customHeight="1" x14ac:dyDescent="0.25">
      <c r="B66" s="407" t="s">
        <v>134</v>
      </c>
      <c r="C66" s="195" t="str">
        <f t="shared" si="3"/>
        <v>Ne</v>
      </c>
      <c r="D66" s="184">
        <f>'Report dat z EP - budovy '!D61+'Report dat z EP - technologie'!D43</f>
        <v>0</v>
      </c>
      <c r="E66" s="184" t="s">
        <v>215</v>
      </c>
      <c r="F66" s="184">
        <f t="shared" si="4"/>
        <v>0</v>
      </c>
      <c r="G66" s="156"/>
    </row>
    <row r="67" spans="2:7" ht="30" customHeight="1" x14ac:dyDescent="0.25">
      <c r="B67" s="406" t="s">
        <v>149</v>
      </c>
      <c r="C67" s="195" t="str">
        <f t="shared" si="3"/>
        <v>Ne</v>
      </c>
      <c r="D67" s="184">
        <f>'Report dat z EP - budovy '!D62+'Report dat z EP - technologie'!D44</f>
        <v>0</v>
      </c>
      <c r="E67" s="184" t="s">
        <v>215</v>
      </c>
      <c r="F67" s="184">
        <v>0</v>
      </c>
      <c r="G67" s="156">
        <v>0</v>
      </c>
    </row>
    <row r="68" spans="2:7" x14ac:dyDescent="0.25">
      <c r="B68" s="10" t="s">
        <v>55</v>
      </c>
      <c r="C68" s="10"/>
      <c r="D68" s="23">
        <f>SUM(D49:D67)</f>
        <v>0</v>
      </c>
      <c r="E68" s="23">
        <f>SUM(E49:E67)</f>
        <v>0</v>
      </c>
      <c r="F68" s="23">
        <f>SUM(F49:F67)</f>
        <v>0</v>
      </c>
      <c r="G68" s="155">
        <f>SUM(G49:G65)</f>
        <v>0</v>
      </c>
    </row>
    <row r="69" spans="2:7" x14ac:dyDescent="0.25">
      <c r="B69" s="404" t="s">
        <v>14</v>
      </c>
      <c r="C69" s="404"/>
      <c r="D69" s="404"/>
      <c r="E69" s="404"/>
      <c r="F69" s="404"/>
      <c r="G69" s="404"/>
    </row>
    <row r="70" spans="2:7" x14ac:dyDescent="0.25">
      <c r="B70" s="408"/>
      <c r="C70" s="408"/>
      <c r="D70" s="408"/>
      <c r="E70" s="408"/>
      <c r="F70" s="408"/>
      <c r="G70" s="408"/>
    </row>
    <row r="71" spans="2:7" x14ac:dyDescent="0.25">
      <c r="B71" s="89" t="s">
        <v>180</v>
      </c>
    </row>
    <row r="72" spans="2:7" ht="30" x14ac:dyDescent="0.25">
      <c r="B72" s="373" t="s">
        <v>18</v>
      </c>
      <c r="C72" s="374"/>
      <c r="D72" s="426" t="s">
        <v>495</v>
      </c>
      <c r="E72" s="368" t="s">
        <v>16</v>
      </c>
      <c r="F72" s="371" t="s">
        <v>108</v>
      </c>
    </row>
    <row r="73" spans="2:7" x14ac:dyDescent="0.25">
      <c r="B73" s="358" t="s">
        <v>55</v>
      </c>
      <c r="C73" s="359"/>
      <c r="D73" s="23">
        <f>'Report dat z EP - budovy '!D84+'Report dat z EP - technologie'!D85</f>
        <v>0</v>
      </c>
      <c r="E73" s="23">
        <f>D73</f>
        <v>0</v>
      </c>
      <c r="F73" s="155">
        <f>'Report dat z EP - budovy '!F84+'Report dat z EP - technologie'!F85</f>
        <v>0</v>
      </c>
    </row>
    <row r="74" spans="2:7" ht="18" customHeight="1" x14ac:dyDescent="0.25"/>
    <row r="75" spans="2:7" ht="30" customHeight="1" x14ac:dyDescent="0.25">
      <c r="D75" s="426" t="s">
        <v>495</v>
      </c>
      <c r="E75" s="368" t="s">
        <v>16</v>
      </c>
      <c r="F75" s="371" t="s">
        <v>108</v>
      </c>
    </row>
    <row r="76" spans="2:7" x14ac:dyDescent="0.25">
      <c r="B76" s="423" t="s">
        <v>19</v>
      </c>
      <c r="C76" s="461" t="str">
        <f>IF(D76=0, "Ne", "Ano")</f>
        <v>Ne</v>
      </c>
      <c r="D76" s="23">
        <f>'Report dat z EP - budovy '!D87+'Report dat z EP - technologie'!D88</f>
        <v>0</v>
      </c>
      <c r="E76" s="23">
        <f>D76</f>
        <v>0</v>
      </c>
      <c r="F76" s="155">
        <f>'Report dat z EP - budovy '!F87+'Report dat z EP - technologie'!F88</f>
        <v>0</v>
      </c>
    </row>
    <row r="77" spans="2:7" ht="16.5" customHeight="1" x14ac:dyDescent="0.25">
      <c r="B77" s="424" t="s">
        <v>119</v>
      </c>
      <c r="C77" s="156">
        <f>'Report dat z EP - budovy '!C88+'Report dat z EP - technologie'!C89</f>
        <v>0</v>
      </c>
    </row>
    <row r="78" spans="2:7" ht="16.5" customHeight="1" x14ac:dyDescent="0.25">
      <c r="B78" s="14" t="s">
        <v>483</v>
      </c>
      <c r="C78" s="156">
        <f>'Report dat z EP - budovy '!C89+'Report dat z EP - technologie'!C90</f>
        <v>0</v>
      </c>
    </row>
    <row r="80" spans="2:7" ht="30" x14ac:dyDescent="0.25">
      <c r="D80" s="426" t="s">
        <v>455</v>
      </c>
      <c r="E80" s="426" t="s">
        <v>213</v>
      </c>
      <c r="F80" s="426" t="s">
        <v>477</v>
      </c>
      <c r="G80" s="426" t="s">
        <v>108</v>
      </c>
    </row>
    <row r="81" spans="2:8" x14ac:dyDescent="0.25">
      <c r="B81" s="423" t="s">
        <v>135</v>
      </c>
      <c r="C81" s="197" t="str">
        <f>IF(D81=0, "Ne", "Ano")</f>
        <v>Ne</v>
      </c>
      <c r="D81" s="23">
        <f>'Report dat z EP - budovy '!D92+'Report dat z EP - technologie'!D93</f>
        <v>0</v>
      </c>
      <c r="E81" s="23">
        <f>'Report dat z EP - budovy '!E92+'Report dat z EP - technologie'!E93</f>
        <v>0</v>
      </c>
      <c r="F81" s="23">
        <f>D81+E81</f>
        <v>0</v>
      </c>
      <c r="G81" s="155">
        <f>'Report dat z EP - budovy '!G92+'Report dat z EP - technologie'!G93</f>
        <v>0</v>
      </c>
    </row>
    <row r="82" spans="2:8" ht="16.5" customHeight="1" x14ac:dyDescent="0.25">
      <c r="B82" s="14" t="s">
        <v>136</v>
      </c>
      <c r="C82" s="156">
        <f>'Report dat z EP - budovy '!C93+'Report dat z EP - technologie'!C94</f>
        <v>0</v>
      </c>
      <c r="E82" s="14" t="s">
        <v>138</v>
      </c>
      <c r="F82" s="156">
        <f>'Report dat z EP - budovy '!F93+'Report dat z EP - technologie'!F94</f>
        <v>0</v>
      </c>
      <c r="G82" s="15" t="s">
        <v>137</v>
      </c>
    </row>
    <row r="83" spans="2:8" ht="16.5" customHeight="1" x14ac:dyDescent="0.25">
      <c r="B83" s="14" t="s">
        <v>100</v>
      </c>
      <c r="C83" s="156">
        <f>'Report dat z EP - budovy '!C94+'Report dat z EP - technologie'!C95</f>
        <v>0</v>
      </c>
      <c r="E83" s="213" t="s">
        <v>139</v>
      </c>
      <c r="F83" s="211" t="e">
        <f>F82/C82</f>
        <v>#DIV/0!</v>
      </c>
    </row>
    <row r="84" spans="2:8" ht="16.5" customHeight="1" x14ac:dyDescent="0.25">
      <c r="B84" s="14" t="s">
        <v>99</v>
      </c>
      <c r="C84" s="156">
        <f>'Report dat z EP - budovy '!C95+'Report dat z EP - technologie'!C96</f>
        <v>0</v>
      </c>
      <c r="E84" s="213"/>
      <c r="F84" s="212"/>
    </row>
    <row r="85" spans="2:8" ht="30" x14ac:dyDescent="0.25">
      <c r="B85" s="424" t="s">
        <v>125</v>
      </c>
      <c r="C85" s="156">
        <f>'Report dat z EP - budovy '!C96+'Report dat z EP - technologie'!C97</f>
        <v>0</v>
      </c>
    </row>
    <row r="86" spans="2:8" ht="43.5" customHeight="1" x14ac:dyDescent="0.25">
      <c r="B86" s="424" t="s">
        <v>390</v>
      </c>
      <c r="C86" s="156">
        <f>'Report dat z EP - budovy '!C97+'Report dat z EP - technologie'!C98</f>
        <v>0</v>
      </c>
    </row>
    <row r="87" spans="2:8" ht="60" x14ac:dyDescent="0.25">
      <c r="B87" s="424" t="s">
        <v>391</v>
      </c>
      <c r="C87" s="156">
        <f>'Report dat z EP - budovy '!C98+'Report dat z EP - technologie'!C99</f>
        <v>0</v>
      </c>
    </row>
    <row r="88" spans="2:8" ht="45" x14ac:dyDescent="0.25">
      <c r="B88" s="424" t="s">
        <v>392</v>
      </c>
      <c r="C88" s="156">
        <f>'Report dat z EP - budovy '!C99+'Report dat z EP - technologie'!C100</f>
        <v>0</v>
      </c>
    </row>
    <row r="89" spans="2:8" ht="16.5" customHeight="1" x14ac:dyDescent="0.25">
      <c r="B89" s="14" t="s">
        <v>98</v>
      </c>
      <c r="C89" s="156">
        <f>'Report dat z EP - budovy '!C100+'Report dat z EP - technologie'!C101</f>
        <v>0</v>
      </c>
    </row>
    <row r="90" spans="2:8" ht="16.5" customHeight="1" x14ac:dyDescent="0.25">
      <c r="B90" s="14" t="s">
        <v>141</v>
      </c>
      <c r="C90" s="156">
        <f>'Report dat z EP - budovy '!C101+'Report dat z EP - technologie'!C102</f>
        <v>0</v>
      </c>
    </row>
    <row r="91" spans="2:8" ht="16.5" customHeight="1" x14ac:dyDescent="0.25">
      <c r="B91" s="14" t="s">
        <v>142</v>
      </c>
      <c r="C91" s="156">
        <f>'Report dat z EP - budovy '!C102+'Report dat z EP - technologie'!C103</f>
        <v>0</v>
      </c>
    </row>
    <row r="92" spans="2:8" ht="16.5" customHeight="1" x14ac:dyDescent="0.25">
      <c r="B92" s="14" t="s">
        <v>97</v>
      </c>
      <c r="C92" s="17" t="e">
        <f>C85/C84</f>
        <v>#DIV/0!</v>
      </c>
    </row>
    <row r="93" spans="2:8" ht="16.5" customHeight="1" x14ac:dyDescent="0.25">
      <c r="B93" s="14" t="s">
        <v>143</v>
      </c>
      <c r="C93" s="11" t="e">
        <f>C89/C84</f>
        <v>#DIV/0!</v>
      </c>
    </row>
    <row r="94" spans="2:8" ht="30" x14ac:dyDescent="0.25">
      <c r="B94" s="424" t="s">
        <v>96</v>
      </c>
      <c r="C94" s="17" t="e">
        <f>G81/D20</f>
        <v>#DIV/0!</v>
      </c>
    </row>
    <row r="95" spans="2:8" ht="20.25" customHeight="1" x14ac:dyDescent="0.25"/>
    <row r="96" spans="2:8" x14ac:dyDescent="0.25">
      <c r="D96" s="369" t="s">
        <v>15</v>
      </c>
      <c r="E96" s="369" t="s">
        <v>15</v>
      </c>
      <c r="F96" s="369" t="s">
        <v>15</v>
      </c>
      <c r="G96" s="369" t="s">
        <v>15</v>
      </c>
      <c r="H96" s="369" t="s">
        <v>212</v>
      </c>
    </row>
    <row r="97" spans="2:8" x14ac:dyDescent="0.25">
      <c r="B97" s="423" t="s">
        <v>122</v>
      </c>
      <c r="C97" s="461" t="str">
        <f>IF(D97=0, "Ne", "Ano")</f>
        <v>Ne</v>
      </c>
      <c r="D97" s="23">
        <f>'Report dat z EP - budovy '!D109+'Report dat z EP - technologie'!D110</f>
        <v>0</v>
      </c>
      <c r="E97" s="23">
        <f>'Report dat z EP - budovy '!E109+'Report dat z EP - technologie'!E110</f>
        <v>0</v>
      </c>
      <c r="F97" s="23">
        <f>'Report dat z EP - budovy '!F109+'Report dat z EP - technologie'!F110</f>
        <v>0</v>
      </c>
      <c r="G97" s="23">
        <f>'Report dat z EP - budovy '!G109+'Report dat z EP - technologie'!G110</f>
        <v>0</v>
      </c>
      <c r="H97" s="23">
        <f>SUM(D97:G97)</f>
        <v>0</v>
      </c>
    </row>
    <row r="98" spans="2:8" x14ac:dyDescent="0.25">
      <c r="B98" s="14" t="s">
        <v>95</v>
      </c>
      <c r="C98" s="429"/>
      <c r="D98" s="462" t="s">
        <v>144</v>
      </c>
      <c r="E98" s="462" t="s">
        <v>107</v>
      </c>
      <c r="F98" s="433" t="s">
        <v>57</v>
      </c>
      <c r="G98" s="433" t="s">
        <v>58</v>
      </c>
      <c r="H98" s="369" t="s">
        <v>21</v>
      </c>
    </row>
    <row r="99" spans="2:8" x14ac:dyDescent="0.25">
      <c r="B99" s="391" t="s">
        <v>120</v>
      </c>
      <c r="C99" s="392"/>
      <c r="D99" s="180">
        <f>'Report dat z EP - budovy '!D111+'Report dat z EP - technologie'!D112</f>
        <v>0</v>
      </c>
      <c r="E99" s="180">
        <f>'Report dat z EP - budovy '!E111+'Report dat z EP - technologie'!E112</f>
        <v>0</v>
      </c>
      <c r="F99" s="180">
        <f>'Report dat z EP - budovy '!F111+'Report dat z EP - technologie'!F112</f>
        <v>0</v>
      </c>
      <c r="G99" s="180">
        <f>'Report dat z EP - budovy '!G111+'Report dat z EP - technologie'!G112</f>
        <v>0</v>
      </c>
      <c r="H99" s="155">
        <f>SUM(D99:G99)</f>
        <v>0</v>
      </c>
    </row>
    <row r="100" spans="2:8" x14ac:dyDescent="0.25">
      <c r="B100" s="402" t="s">
        <v>208</v>
      </c>
      <c r="C100" s="403"/>
      <c r="D100" s="180">
        <f>'Report dat z EP - budovy '!D112+'Report dat z EP - technologie'!D113</f>
        <v>0</v>
      </c>
      <c r="E100" s="180">
        <f>'Report dat z EP - budovy '!E112+'Report dat z EP - technologie'!E113</f>
        <v>0</v>
      </c>
      <c r="F100" s="180">
        <f>'Report dat z EP - budovy '!F112+'Report dat z EP - technologie'!F113</f>
        <v>0</v>
      </c>
      <c r="G100" s="180">
        <f>'Report dat z EP - budovy '!G112+'Report dat z EP - technologie'!G113</f>
        <v>0</v>
      </c>
      <c r="H100" s="155">
        <f t="shared" ref="H100:H102" si="5">SUM(D100:G100)</f>
        <v>0</v>
      </c>
    </row>
    <row r="101" spans="2:8" x14ac:dyDescent="0.25">
      <c r="B101" s="402" t="s">
        <v>209</v>
      </c>
      <c r="C101" s="403"/>
      <c r="D101" s="180">
        <f>'Report dat z EP - budovy '!D113+'Report dat z EP - technologie'!D114</f>
        <v>0</v>
      </c>
      <c r="E101" s="180">
        <f>'Report dat z EP - budovy '!E113+'Report dat z EP - technologie'!E114</f>
        <v>0</v>
      </c>
      <c r="F101" s="180">
        <f>'Report dat z EP - budovy '!F113+'Report dat z EP - technologie'!F114</f>
        <v>0</v>
      </c>
      <c r="G101" s="180">
        <f>'Report dat z EP - budovy '!G113+'Report dat z EP - technologie'!G114</f>
        <v>0</v>
      </c>
      <c r="H101" s="155">
        <f t="shared" si="5"/>
        <v>0</v>
      </c>
    </row>
    <row r="102" spans="2:8" x14ac:dyDescent="0.25">
      <c r="B102" s="402" t="s">
        <v>210</v>
      </c>
      <c r="C102" s="403"/>
      <c r="D102" s="180">
        <f>'Report dat z EP - budovy '!D114+'Report dat z EP - technologie'!D115</f>
        <v>0</v>
      </c>
      <c r="E102" s="180">
        <f>'Report dat z EP - budovy '!E114+'Report dat z EP - technologie'!E115</f>
        <v>0</v>
      </c>
      <c r="F102" s="180">
        <f>'Report dat z EP - budovy '!F114+'Report dat z EP - technologie'!F115</f>
        <v>0</v>
      </c>
      <c r="G102" s="180">
        <f>'Report dat z EP - budovy '!G114+'Report dat z EP - technologie'!G115</f>
        <v>0</v>
      </c>
      <c r="H102" s="155">
        <f t="shared" si="5"/>
        <v>0</v>
      </c>
    </row>
    <row r="103" spans="2:8" x14ac:dyDescent="0.25">
      <c r="B103" s="402" t="s">
        <v>211</v>
      </c>
      <c r="C103" s="403"/>
      <c r="D103" s="180">
        <f>'Report dat z EP - budovy '!D115+'Report dat z EP - technologie'!D116</f>
        <v>0</v>
      </c>
      <c r="E103" s="180">
        <f>'Report dat z EP - budovy '!E115+'Report dat z EP - technologie'!E116</f>
        <v>0</v>
      </c>
      <c r="F103" s="180">
        <f>'Report dat z EP - budovy '!F115+'Report dat z EP - technologie'!F116</f>
        <v>0</v>
      </c>
      <c r="G103" s="180">
        <f>'Report dat z EP - budovy '!G115+'Report dat z EP - technologie'!G116</f>
        <v>0</v>
      </c>
      <c r="H103" s="155">
        <f>SUM(D103:G103)</f>
        <v>0</v>
      </c>
    </row>
    <row r="104" spans="2:8" x14ac:dyDescent="0.25">
      <c r="B104" s="402" t="s">
        <v>474</v>
      </c>
      <c r="C104" s="403"/>
      <c r="D104" s="159">
        <f>'Report dat z EP - budovy '!D119+'Report dat z EP - technologie'!D120</f>
        <v>0</v>
      </c>
      <c r="E104" s="159">
        <f>'Report dat z EP - budovy '!E119+'Report dat z EP - technologie'!E120</f>
        <v>0</v>
      </c>
      <c r="F104" s="159">
        <f>'Report dat z EP - budovy '!F119+'Report dat z EP - technologie'!F120</f>
        <v>0</v>
      </c>
      <c r="G104" s="159">
        <f>'Report dat z EP - budovy '!G119+'Report dat z EP - technologie'!G120</f>
        <v>0</v>
      </c>
      <c r="H104" s="23">
        <f>SUM(D104:G104)</f>
        <v>0</v>
      </c>
    </row>
    <row r="105" spans="2:8" x14ac:dyDescent="0.25">
      <c r="B105" s="404" t="s">
        <v>126</v>
      </c>
      <c r="C105" s="404"/>
      <c r="D105" s="404"/>
      <c r="E105" s="404"/>
      <c r="F105" s="404"/>
      <c r="G105" s="404"/>
    </row>
    <row r="106" spans="2:8" x14ac:dyDescent="0.25">
      <c r="B106" s="431" t="s">
        <v>123</v>
      </c>
      <c r="C106" s="431"/>
      <c r="D106" s="431"/>
      <c r="E106" s="431"/>
      <c r="F106" s="431"/>
      <c r="G106" s="431"/>
    </row>
    <row r="107" spans="2:8" ht="21" customHeight="1" x14ac:dyDescent="0.25">
      <c r="B107" s="395" t="s">
        <v>145</v>
      </c>
      <c r="C107" s="395"/>
      <c r="D107" s="395"/>
      <c r="E107" s="395"/>
      <c r="F107" s="395"/>
      <c r="G107" s="395"/>
    </row>
    <row r="108" spans="2:8" ht="18.75" customHeight="1" x14ac:dyDescent="0.25">
      <c r="B108" s="463"/>
      <c r="C108" s="463"/>
      <c r="D108" s="463"/>
      <c r="E108" s="463"/>
      <c r="F108" s="463"/>
    </row>
    <row r="109" spans="2:8" ht="30" x14ac:dyDescent="0.25">
      <c r="B109" s="432"/>
      <c r="C109" s="432"/>
      <c r="D109" s="368" t="s">
        <v>495</v>
      </c>
      <c r="E109" s="368" t="s">
        <v>16</v>
      </c>
      <c r="F109" s="371" t="s">
        <v>108</v>
      </c>
    </row>
    <row r="110" spans="2:8" x14ac:dyDescent="0.25">
      <c r="B110" s="423" t="s">
        <v>147</v>
      </c>
      <c r="C110" s="461" t="str">
        <f>IF(D110=0, "Ne", "Ano")</f>
        <v>Ne</v>
      </c>
      <c r="D110" s="23">
        <f>'Report dat z EP - budovy '!D127+'Report dat z EP - technologie'!D128</f>
        <v>0</v>
      </c>
      <c r="E110" s="23">
        <f>D110</f>
        <v>0</v>
      </c>
      <c r="F110" s="155">
        <f>'Report dat z EP - budovy '!F127+'Report dat z EP - technologie'!F128</f>
        <v>0</v>
      </c>
    </row>
    <row r="111" spans="2:8" x14ac:dyDescent="0.25">
      <c r="B111" s="424" t="s">
        <v>148</v>
      </c>
      <c r="C111" s="156">
        <f>'Report dat z EP - budovy '!C128+'Report dat z EP - technologie'!C129</f>
        <v>0</v>
      </c>
      <c r="D111" s="425"/>
      <c r="E111" s="425"/>
      <c r="F111" s="425"/>
    </row>
    <row r="112" spans="2:8" ht="23.25" customHeight="1" x14ac:dyDescent="0.25">
      <c r="B112" s="408"/>
      <c r="C112" s="408"/>
      <c r="D112" s="408"/>
      <c r="E112" s="408"/>
      <c r="F112" s="408"/>
      <c r="G112" s="408"/>
    </row>
    <row r="113" spans="2:17" ht="30" customHeight="1" x14ac:dyDescent="0.25">
      <c r="D113" s="368" t="s">
        <v>495</v>
      </c>
      <c r="E113" s="368" t="s">
        <v>16</v>
      </c>
      <c r="F113" s="368" t="s">
        <v>114</v>
      </c>
    </row>
    <row r="114" spans="2:17" x14ac:dyDescent="0.25">
      <c r="B114" s="423" t="s">
        <v>77</v>
      </c>
      <c r="C114" s="461" t="str">
        <f>IF(D114=0, "Ne", "Ano")</f>
        <v>Ne</v>
      </c>
      <c r="D114" s="23">
        <f>'Report dat z EP - budovy '!D132+'Report dat z EP - technologie'!D128</f>
        <v>0</v>
      </c>
      <c r="E114" s="23">
        <f>D114</f>
        <v>0</v>
      </c>
      <c r="F114" s="155">
        <f>'Report dat z EP - budovy '!F132+'Report dat z EP - technologie'!F133</f>
        <v>0</v>
      </c>
    </row>
    <row r="115" spans="2:17" ht="30" x14ac:dyDescent="0.25">
      <c r="B115" s="424" t="s">
        <v>88</v>
      </c>
      <c r="C115" s="156">
        <f>'Report dat z EP - budovy '!C133+'Report dat z EP - technologie'!C134</f>
        <v>0</v>
      </c>
      <c r="D115" s="433"/>
      <c r="E115" s="433"/>
      <c r="F115" s="433"/>
      <c r="G115" s="433"/>
    </row>
    <row r="116" spans="2:17" ht="30" x14ac:dyDescent="0.25">
      <c r="B116" s="424" t="s">
        <v>89</v>
      </c>
      <c r="C116" s="156">
        <f>'Report dat z EP - budovy '!C134+'Report dat z EP - technologie'!C135</f>
        <v>0</v>
      </c>
      <c r="D116" s="433"/>
      <c r="E116" s="433"/>
      <c r="F116" s="433"/>
      <c r="G116" s="433"/>
    </row>
    <row r="117" spans="2:17" ht="16.5" customHeight="1" x14ac:dyDescent="0.25">
      <c r="B117" s="14" t="s">
        <v>90</v>
      </c>
      <c r="C117" s="156">
        <f>'Report dat z EP - budovy '!C135+'Report dat z EP - technologie'!C136</f>
        <v>0</v>
      </c>
      <c r="D117" s="433"/>
      <c r="E117" s="433"/>
      <c r="F117" s="433"/>
      <c r="G117" s="433"/>
    </row>
    <row r="118" spans="2:17" ht="16.5" customHeight="1" x14ac:dyDescent="0.25">
      <c r="B118" s="424" t="s">
        <v>91</v>
      </c>
      <c r="C118" s="156">
        <f>'Report dat z EP - budovy '!C136+'Report dat z EP - technologie'!C137</f>
        <v>0</v>
      </c>
      <c r="D118" s="433"/>
      <c r="E118" s="433"/>
      <c r="F118" s="433"/>
      <c r="G118" s="433"/>
      <c r="P118" s="408"/>
      <c r="Q118" s="408"/>
    </row>
    <row r="119" spans="2:17" ht="16.5" customHeight="1" x14ac:dyDescent="0.25">
      <c r="B119" s="14" t="s">
        <v>78</v>
      </c>
      <c r="C119" s="156">
        <f>'Report dat z EP - budovy '!C137+'Report dat z EP - technologie'!C138</f>
        <v>0</v>
      </c>
      <c r="D119" s="433"/>
      <c r="E119" s="433"/>
      <c r="F119" s="433"/>
      <c r="G119" s="433"/>
    </row>
    <row r="120" spans="2:17" ht="16.5" customHeight="1" x14ac:dyDescent="0.25">
      <c r="B120" s="14" t="s">
        <v>93</v>
      </c>
      <c r="C120" s="156">
        <f>'Report dat z EP - budovy '!C139+'Report dat z EP - technologie'!C140</f>
        <v>0</v>
      </c>
      <c r="D120" s="433"/>
      <c r="E120" s="433"/>
      <c r="F120" s="433"/>
      <c r="G120" s="433"/>
    </row>
    <row r="121" spans="2:17" ht="16.5" customHeight="1" x14ac:dyDescent="0.25">
      <c r="B121" s="14" t="s">
        <v>94</v>
      </c>
      <c r="C121" s="156">
        <f>'Report dat z EP - budovy '!C140+'Report dat z EP - technologie'!C141</f>
        <v>0</v>
      </c>
      <c r="D121" s="433"/>
      <c r="E121" s="433"/>
      <c r="F121" s="433"/>
      <c r="G121" s="433"/>
    </row>
    <row r="122" spans="2:17" ht="16.5" customHeight="1" x14ac:dyDescent="0.25">
      <c r="B122" s="14" t="s">
        <v>143</v>
      </c>
      <c r="C122" s="17" t="e">
        <f>C120/C121</f>
        <v>#DIV/0!</v>
      </c>
      <c r="D122" s="433"/>
      <c r="E122" s="433"/>
      <c r="F122" s="433"/>
      <c r="G122" s="433"/>
    </row>
    <row r="123" spans="2:17" ht="27.6" customHeight="1" x14ac:dyDescent="0.25">
      <c r="B123" s="431" t="s">
        <v>79</v>
      </c>
      <c r="C123" s="431"/>
      <c r="D123" s="431"/>
      <c r="E123" s="431"/>
      <c r="F123" s="431"/>
      <c r="G123" s="431"/>
    </row>
    <row r="125" spans="2:17" x14ac:dyDescent="0.25">
      <c r="B125" s="365" t="s">
        <v>250</v>
      </c>
      <c r="C125" s="366"/>
      <c r="D125" s="366"/>
      <c r="E125" s="366"/>
      <c r="F125" s="366"/>
      <c r="G125" s="367"/>
    </row>
    <row r="126" spans="2:17" ht="36" customHeight="1" x14ac:dyDescent="0.25">
      <c r="B126" s="384"/>
      <c r="C126" s="385"/>
      <c r="D126" s="368" t="s">
        <v>115</v>
      </c>
      <c r="E126" s="368" t="s">
        <v>116</v>
      </c>
      <c r="F126" s="368" t="s">
        <v>109</v>
      </c>
      <c r="G126" s="368" t="s">
        <v>117</v>
      </c>
    </row>
    <row r="127" spans="2:17" ht="16.5" customHeight="1" x14ac:dyDescent="0.25">
      <c r="B127" s="402" t="s">
        <v>20</v>
      </c>
      <c r="C127" s="403"/>
      <c r="D127" s="156">
        <f>'Report dat z EP - budovy '!D146</f>
        <v>0</v>
      </c>
      <c r="E127" s="156">
        <f>'Report dat z EP - budovy '!E146</f>
        <v>0</v>
      </c>
      <c r="F127" s="156">
        <f t="shared" ref="F127:F135" si="6">D127-E127</f>
        <v>0</v>
      </c>
      <c r="G127" s="12" t="e">
        <f t="shared" ref="G127:G136" si="7">F127/D127</f>
        <v>#DIV/0!</v>
      </c>
    </row>
    <row r="128" spans="2:17" ht="16.5" customHeight="1" x14ac:dyDescent="0.25">
      <c r="B128" s="402" t="s">
        <v>254</v>
      </c>
      <c r="C128" s="403"/>
      <c r="D128" s="156">
        <f>'Report dat z EP - budovy '!D147</f>
        <v>0</v>
      </c>
      <c r="E128" s="156">
        <f>'Report dat z EP - budovy '!E147</f>
        <v>0</v>
      </c>
      <c r="F128" s="156">
        <f t="shared" si="6"/>
        <v>0</v>
      </c>
      <c r="G128" s="12" t="e">
        <f t="shared" si="7"/>
        <v>#DIV/0!</v>
      </c>
    </row>
    <row r="129" spans="2:17" ht="16.5" customHeight="1" x14ac:dyDescent="0.25">
      <c r="B129" s="402" t="s">
        <v>8</v>
      </c>
      <c r="C129" s="403"/>
      <c r="D129" s="156">
        <f>'Report dat z EP - budovy '!D148</f>
        <v>0</v>
      </c>
      <c r="E129" s="156">
        <f>'Report dat z EP - budovy '!E148</f>
        <v>0</v>
      </c>
      <c r="F129" s="156">
        <f t="shared" si="6"/>
        <v>0</v>
      </c>
      <c r="G129" s="12" t="e">
        <f t="shared" si="7"/>
        <v>#DIV/0!</v>
      </c>
    </row>
    <row r="130" spans="2:17" ht="16.5" customHeight="1" x14ac:dyDescent="0.25">
      <c r="B130" s="402" t="s">
        <v>9</v>
      </c>
      <c r="C130" s="403"/>
      <c r="D130" s="156">
        <f>'Report dat z EP - budovy '!D149</f>
        <v>0</v>
      </c>
      <c r="E130" s="156">
        <f>'Report dat z EP - budovy '!E149</f>
        <v>0</v>
      </c>
      <c r="F130" s="156">
        <f t="shared" si="6"/>
        <v>0</v>
      </c>
      <c r="G130" s="12" t="e">
        <f t="shared" si="7"/>
        <v>#DIV/0!</v>
      </c>
    </row>
    <row r="131" spans="2:17" ht="16.5" customHeight="1" x14ac:dyDescent="0.25">
      <c r="B131" s="402" t="s">
        <v>40</v>
      </c>
      <c r="C131" s="403"/>
      <c r="D131" s="156">
        <f>'Report dat z EP - budovy '!D150</f>
        <v>0</v>
      </c>
      <c r="E131" s="156">
        <f>'Report dat z EP - budovy '!E150</f>
        <v>0</v>
      </c>
      <c r="F131" s="156">
        <f t="shared" si="6"/>
        <v>0</v>
      </c>
      <c r="G131" s="12" t="e">
        <f t="shared" si="7"/>
        <v>#DIV/0!</v>
      </c>
    </row>
    <row r="132" spans="2:17" ht="16.5" customHeight="1" x14ac:dyDescent="0.25">
      <c r="B132" s="402" t="s">
        <v>41</v>
      </c>
      <c r="C132" s="403"/>
      <c r="D132" s="156">
        <f>'Report dat z EP - budovy '!D151</f>
        <v>0</v>
      </c>
      <c r="E132" s="156">
        <f>'Report dat z EP - budovy '!E151</f>
        <v>0</v>
      </c>
      <c r="F132" s="156">
        <f t="shared" si="6"/>
        <v>0</v>
      </c>
      <c r="G132" s="12" t="e">
        <f t="shared" si="7"/>
        <v>#DIV/0!</v>
      </c>
    </row>
    <row r="133" spans="2:17" ht="16.5" customHeight="1" x14ac:dyDescent="0.25">
      <c r="B133" s="402" t="s">
        <v>12</v>
      </c>
      <c r="C133" s="403"/>
      <c r="D133" s="156">
        <f>'Report dat z EP - budovy '!D152</f>
        <v>0</v>
      </c>
      <c r="E133" s="156">
        <f>'Report dat z EP - budovy '!E152</f>
        <v>0</v>
      </c>
      <c r="F133" s="156">
        <f t="shared" si="6"/>
        <v>0</v>
      </c>
      <c r="G133" s="12" t="e">
        <f t="shared" si="7"/>
        <v>#DIV/0!</v>
      </c>
    </row>
    <row r="134" spans="2:17" ht="16.5" customHeight="1" x14ac:dyDescent="0.25">
      <c r="B134" s="402" t="s">
        <v>17</v>
      </c>
      <c r="C134" s="403"/>
      <c r="D134" s="156">
        <f>'Report dat z EP - budovy '!D153+'Report dat z EP - technologie'!P64</f>
        <v>0</v>
      </c>
      <c r="E134" s="156">
        <f>'Report dat z EP - budovy '!E153+'Report dat z EP - technologie'!P65</f>
        <v>0</v>
      </c>
      <c r="F134" s="156">
        <f t="shared" si="6"/>
        <v>0</v>
      </c>
      <c r="G134" s="12" t="e">
        <f t="shared" si="7"/>
        <v>#DIV/0!</v>
      </c>
    </row>
    <row r="135" spans="2:17" ht="16.5" customHeight="1" x14ac:dyDescent="0.25">
      <c r="B135" s="402" t="s">
        <v>42</v>
      </c>
      <c r="C135" s="403"/>
      <c r="D135" s="156">
        <f>'Report dat z EP - budovy '!D154</f>
        <v>0</v>
      </c>
      <c r="E135" s="156">
        <f>'Report dat z EP - budovy '!E154</f>
        <v>0</v>
      </c>
      <c r="F135" s="156">
        <f t="shared" si="6"/>
        <v>0</v>
      </c>
      <c r="G135" s="12" t="e">
        <f t="shared" si="7"/>
        <v>#DIV/0!</v>
      </c>
    </row>
    <row r="136" spans="2:17" ht="16.5" customHeight="1" x14ac:dyDescent="0.25">
      <c r="B136" s="464" t="s">
        <v>21</v>
      </c>
      <c r="C136" s="464"/>
      <c r="D136" s="155">
        <f>SUM(D127:D135)</f>
        <v>0</v>
      </c>
      <c r="E136" s="155">
        <f>SUM(E127:E135)</f>
        <v>0</v>
      </c>
      <c r="F136" s="155">
        <f>SUM(F127:F135)</f>
        <v>0</v>
      </c>
      <c r="G136" s="465" t="e">
        <f t="shared" si="7"/>
        <v>#DIV/0!</v>
      </c>
    </row>
    <row r="137" spans="2:17" ht="19.5" customHeight="1" x14ac:dyDescent="0.25">
      <c r="B137" s="466"/>
      <c r="C137" s="466"/>
      <c r="D137" s="466"/>
      <c r="E137" s="466"/>
      <c r="F137" s="466"/>
      <c r="G137" s="466"/>
    </row>
    <row r="138" spans="2:17" ht="16.5" customHeight="1" x14ac:dyDescent="0.25">
      <c r="B138" s="467" t="s">
        <v>251</v>
      </c>
      <c r="C138" s="468"/>
      <c r="D138" s="468"/>
      <c r="E138" s="468"/>
      <c r="F138" s="468"/>
      <c r="G138" s="468"/>
      <c r="H138" s="468"/>
      <c r="I138" s="468"/>
      <c r="J138" s="468"/>
      <c r="K138" s="468"/>
      <c r="L138" s="469"/>
    </row>
    <row r="139" spans="2:17" ht="16.5" customHeight="1" x14ac:dyDescent="0.25">
      <c r="B139" s="440"/>
      <c r="C139" s="441"/>
      <c r="D139" s="467" t="s">
        <v>163</v>
      </c>
      <c r="E139" s="468"/>
      <c r="F139" s="468"/>
      <c r="G139" s="469"/>
      <c r="H139" s="442" t="s">
        <v>162</v>
      </c>
      <c r="I139" s="372" t="s">
        <v>164</v>
      </c>
      <c r="J139" s="372"/>
      <c r="K139" s="372"/>
      <c r="L139" s="372"/>
    </row>
    <row r="140" spans="2:17" ht="36" customHeight="1" x14ac:dyDescent="0.25">
      <c r="B140" s="373" t="s">
        <v>59</v>
      </c>
      <c r="C140" s="374"/>
      <c r="D140" s="368" t="s">
        <v>115</v>
      </c>
      <c r="E140" s="368" t="s">
        <v>116</v>
      </c>
      <c r="F140" s="368" t="s">
        <v>109</v>
      </c>
      <c r="G140" s="368" t="s">
        <v>117</v>
      </c>
      <c r="H140" s="443"/>
      <c r="I140" s="368" t="s">
        <v>115</v>
      </c>
      <c r="J140" s="368" t="s">
        <v>116</v>
      </c>
      <c r="K140" s="368" t="s">
        <v>109</v>
      </c>
      <c r="L140" s="368" t="s">
        <v>117</v>
      </c>
    </row>
    <row r="141" spans="2:17" ht="16.5" customHeight="1" x14ac:dyDescent="0.25">
      <c r="B141" s="391" t="s">
        <v>83</v>
      </c>
      <c r="C141" s="392"/>
      <c r="D141" s="156">
        <f>'Report dat z EP - budovy '!D165+'Report dat z EP - technologie'!D148</f>
        <v>0</v>
      </c>
      <c r="E141" s="156">
        <f>'Report dat z EP - budovy '!E165+'Report dat z EP - technologie'!E148</f>
        <v>0</v>
      </c>
      <c r="F141" s="156">
        <f t="shared" ref="F141:F158" si="8">D141-E141</f>
        <v>0</v>
      </c>
      <c r="G141" s="17" t="e">
        <f>F141/D141</f>
        <v>#DIV/0!</v>
      </c>
      <c r="H141" s="156">
        <v>1</v>
      </c>
      <c r="I141" s="156">
        <f t="shared" ref="I141:I158" si="9">D141*H141</f>
        <v>0</v>
      </c>
      <c r="J141" s="156">
        <f>E141*H141</f>
        <v>0</v>
      </c>
      <c r="K141" s="156">
        <f>I141-J141</f>
        <v>0</v>
      </c>
      <c r="L141" s="17" t="e">
        <f t="shared" ref="L141:L159" si="10">K141/I141</f>
        <v>#DIV/0!</v>
      </c>
      <c r="N141" s="408"/>
      <c r="O141" s="408"/>
      <c r="P141" s="408"/>
      <c r="Q141" s="408"/>
    </row>
    <row r="142" spans="2:17" ht="16.5" customHeight="1" x14ac:dyDescent="0.25">
      <c r="B142" s="391" t="s">
        <v>84</v>
      </c>
      <c r="C142" s="392"/>
      <c r="D142" s="156">
        <f>'Report dat z EP - budovy '!D166+'Report dat z EP - technologie'!D149</f>
        <v>0</v>
      </c>
      <c r="E142" s="156">
        <f>'Report dat z EP - budovy '!E166+'Report dat z EP - technologie'!E149</f>
        <v>0</v>
      </c>
      <c r="F142" s="156">
        <f t="shared" si="8"/>
        <v>0</v>
      </c>
      <c r="G142" s="17" t="e">
        <f t="shared" ref="G142:G158" si="11">F142/D142</f>
        <v>#DIV/0!</v>
      </c>
      <c r="H142" s="156">
        <v>1</v>
      </c>
      <c r="I142" s="156">
        <f t="shared" si="9"/>
        <v>0</v>
      </c>
      <c r="J142" s="156">
        <f t="shared" ref="J142:J158" si="12">E142*H142</f>
        <v>0</v>
      </c>
      <c r="K142" s="156">
        <f t="shared" ref="K142:K157" si="13">I142-J142</f>
        <v>0</v>
      </c>
      <c r="L142" s="17" t="e">
        <f t="shared" si="10"/>
        <v>#DIV/0!</v>
      </c>
      <c r="N142" s="408"/>
      <c r="O142" s="408"/>
      <c r="P142" s="408"/>
      <c r="Q142" s="408"/>
    </row>
    <row r="143" spans="2:17" ht="16.5" customHeight="1" x14ac:dyDescent="0.25">
      <c r="B143" s="391" t="s">
        <v>85</v>
      </c>
      <c r="C143" s="392"/>
      <c r="D143" s="156">
        <f>'Report dat z EP - budovy '!D167+'Report dat z EP - technologie'!D150</f>
        <v>0</v>
      </c>
      <c r="E143" s="156">
        <f>'Report dat z EP - budovy '!E167+'Report dat z EP - technologie'!E150</f>
        <v>0</v>
      </c>
      <c r="F143" s="156">
        <f t="shared" si="8"/>
        <v>0</v>
      </c>
      <c r="G143" s="17" t="e">
        <f t="shared" si="11"/>
        <v>#DIV/0!</v>
      </c>
      <c r="H143" s="156">
        <v>1</v>
      </c>
      <c r="I143" s="156">
        <f t="shared" si="9"/>
        <v>0</v>
      </c>
      <c r="J143" s="156">
        <f t="shared" si="12"/>
        <v>0</v>
      </c>
      <c r="K143" s="156">
        <f t="shared" si="13"/>
        <v>0</v>
      </c>
      <c r="L143" s="17" t="e">
        <f t="shared" si="10"/>
        <v>#DIV/0!</v>
      </c>
      <c r="N143" s="408"/>
      <c r="O143" s="408"/>
      <c r="P143" s="408"/>
      <c r="Q143" s="408"/>
    </row>
    <row r="144" spans="2:17" ht="16.5" customHeight="1" x14ac:dyDescent="0.25">
      <c r="B144" s="391" t="s">
        <v>86</v>
      </c>
      <c r="C144" s="392"/>
      <c r="D144" s="156">
        <f>'Report dat z EP - budovy '!D168+'Report dat z EP - technologie'!D151</f>
        <v>0</v>
      </c>
      <c r="E144" s="156">
        <f>'Report dat z EP - budovy '!E168+'Report dat z EP - technologie'!E151</f>
        <v>0</v>
      </c>
      <c r="F144" s="156">
        <f t="shared" si="8"/>
        <v>0</v>
      </c>
      <c r="G144" s="17" t="e">
        <f t="shared" si="11"/>
        <v>#DIV/0!</v>
      </c>
      <c r="H144" s="156">
        <v>1</v>
      </c>
      <c r="I144" s="156">
        <f t="shared" si="9"/>
        <v>0</v>
      </c>
      <c r="J144" s="156">
        <f t="shared" si="12"/>
        <v>0</v>
      </c>
      <c r="K144" s="156">
        <f t="shared" si="13"/>
        <v>0</v>
      </c>
      <c r="L144" s="17" t="e">
        <f t="shared" si="10"/>
        <v>#DIV/0!</v>
      </c>
      <c r="N144" s="408"/>
      <c r="O144" s="408"/>
      <c r="P144" s="408"/>
      <c r="Q144" s="408"/>
    </row>
    <row r="145" spans="2:17" ht="16.5" customHeight="1" x14ac:dyDescent="0.25">
      <c r="B145" s="391" t="s">
        <v>87</v>
      </c>
      <c r="C145" s="392"/>
      <c r="D145" s="156">
        <f>'Report dat z EP - budovy '!D169+'Report dat z EP - technologie'!D152</f>
        <v>0</v>
      </c>
      <c r="E145" s="156">
        <f>'Report dat z EP - budovy '!E169+'Report dat z EP - technologie'!E152</f>
        <v>0</v>
      </c>
      <c r="F145" s="156">
        <f t="shared" si="8"/>
        <v>0</v>
      </c>
      <c r="G145" s="17" t="e">
        <f t="shared" si="11"/>
        <v>#DIV/0!</v>
      </c>
      <c r="H145" s="156">
        <v>1</v>
      </c>
      <c r="I145" s="156">
        <f t="shared" si="9"/>
        <v>0</v>
      </c>
      <c r="J145" s="156">
        <f t="shared" si="12"/>
        <v>0</v>
      </c>
      <c r="K145" s="156">
        <f t="shared" si="13"/>
        <v>0</v>
      </c>
      <c r="L145" s="17" t="e">
        <f t="shared" si="10"/>
        <v>#DIV/0!</v>
      </c>
      <c r="N145" s="408"/>
      <c r="O145" s="408"/>
      <c r="P145" s="408"/>
      <c r="Q145" s="408"/>
    </row>
    <row r="146" spans="2:17" ht="16.5" customHeight="1" x14ac:dyDescent="0.25">
      <c r="B146" s="391" t="s">
        <v>43</v>
      </c>
      <c r="C146" s="392"/>
      <c r="D146" s="156">
        <f>'Report dat z EP - budovy '!D170+'Report dat z EP - technologie'!D153</f>
        <v>0</v>
      </c>
      <c r="E146" s="156">
        <f>'Report dat z EP - budovy '!E170+'Report dat z EP - technologie'!E153</f>
        <v>0</v>
      </c>
      <c r="F146" s="156">
        <f t="shared" si="8"/>
        <v>0</v>
      </c>
      <c r="G146" s="17" t="e">
        <f t="shared" si="11"/>
        <v>#DIV/0!</v>
      </c>
      <c r="H146" s="156">
        <v>1.2</v>
      </c>
      <c r="I146" s="156">
        <f t="shared" si="9"/>
        <v>0</v>
      </c>
      <c r="J146" s="156">
        <f t="shared" si="12"/>
        <v>0</v>
      </c>
      <c r="K146" s="156">
        <f t="shared" si="13"/>
        <v>0</v>
      </c>
      <c r="L146" s="17" t="e">
        <f t="shared" si="10"/>
        <v>#DIV/0!</v>
      </c>
      <c r="N146" s="408"/>
      <c r="O146" s="408"/>
      <c r="P146" s="408"/>
      <c r="Q146" s="408"/>
    </row>
    <row r="147" spans="2:17" ht="16.5" customHeight="1" x14ac:dyDescent="0.25">
      <c r="B147" s="391" t="s">
        <v>30</v>
      </c>
      <c r="C147" s="392"/>
      <c r="D147" s="156">
        <f>'Report dat z EP - budovy '!D171+'Report dat z EP - technologie'!D154</f>
        <v>0</v>
      </c>
      <c r="E147" s="156">
        <f>'Report dat z EP - budovy '!E171+'Report dat z EP - technologie'!E154</f>
        <v>0</v>
      </c>
      <c r="F147" s="156">
        <f t="shared" si="8"/>
        <v>0</v>
      </c>
      <c r="G147" s="17" t="e">
        <f t="shared" si="11"/>
        <v>#DIV/0!</v>
      </c>
      <c r="H147" s="156">
        <v>1.2</v>
      </c>
      <c r="I147" s="156">
        <f t="shared" si="9"/>
        <v>0</v>
      </c>
      <c r="J147" s="156">
        <f t="shared" si="12"/>
        <v>0</v>
      </c>
      <c r="K147" s="156">
        <f t="shared" si="13"/>
        <v>0</v>
      </c>
      <c r="L147" s="17" t="e">
        <f t="shared" si="10"/>
        <v>#DIV/0!</v>
      </c>
      <c r="N147" s="408"/>
      <c r="O147" s="408"/>
      <c r="P147" s="408"/>
      <c r="Q147" s="408"/>
    </row>
    <row r="148" spans="2:17" ht="16.5" customHeight="1" x14ac:dyDescent="0.25">
      <c r="B148" s="391" t="s">
        <v>54</v>
      </c>
      <c r="C148" s="392"/>
      <c r="D148" s="156">
        <f>'Report dat z EP - budovy '!D172+'Report dat z EP - technologie'!D155</f>
        <v>0</v>
      </c>
      <c r="E148" s="156">
        <f>'Report dat z EP - budovy '!E172+'Report dat z EP - technologie'!E155</f>
        <v>0</v>
      </c>
      <c r="F148" s="156">
        <f t="shared" si="8"/>
        <v>0</v>
      </c>
      <c r="G148" s="17" t="e">
        <f t="shared" si="11"/>
        <v>#DIV/0!</v>
      </c>
      <c r="H148" s="156">
        <v>2.2999999999999998</v>
      </c>
      <c r="I148" s="156">
        <f t="shared" si="9"/>
        <v>0</v>
      </c>
      <c r="J148" s="156">
        <f t="shared" si="12"/>
        <v>0</v>
      </c>
      <c r="K148" s="156">
        <f t="shared" si="13"/>
        <v>0</v>
      </c>
      <c r="L148" s="17" t="e">
        <f t="shared" si="10"/>
        <v>#DIV/0!</v>
      </c>
      <c r="N148" s="408"/>
      <c r="O148" s="408"/>
      <c r="P148" s="408"/>
      <c r="Q148" s="408"/>
    </row>
    <row r="149" spans="2:17" ht="16.5" customHeight="1" x14ac:dyDescent="0.25">
      <c r="B149" s="391" t="s">
        <v>28</v>
      </c>
      <c r="C149" s="392"/>
      <c r="D149" s="156">
        <f>'Report dat z EP - budovy '!D173+'Report dat z EP - technologie'!D156</f>
        <v>0</v>
      </c>
      <c r="E149" s="156">
        <f>'Report dat z EP - budovy '!E173+'Report dat z EP - technologie'!E156</f>
        <v>0</v>
      </c>
      <c r="F149" s="156">
        <f t="shared" si="8"/>
        <v>0</v>
      </c>
      <c r="G149" s="17" t="e">
        <f t="shared" si="11"/>
        <v>#DIV/0!</v>
      </c>
      <c r="H149" s="156">
        <v>1</v>
      </c>
      <c r="I149" s="156">
        <f t="shared" si="9"/>
        <v>0</v>
      </c>
      <c r="J149" s="156">
        <f t="shared" si="12"/>
        <v>0</v>
      </c>
      <c r="K149" s="156">
        <f t="shared" si="13"/>
        <v>0</v>
      </c>
      <c r="L149" s="17" t="e">
        <f t="shared" si="10"/>
        <v>#DIV/0!</v>
      </c>
      <c r="N149" s="408"/>
      <c r="O149" s="408"/>
      <c r="P149" s="408"/>
      <c r="Q149" s="408"/>
    </row>
    <row r="150" spans="2:17" ht="16.5" customHeight="1" x14ac:dyDescent="0.25">
      <c r="B150" s="402" t="s">
        <v>29</v>
      </c>
      <c r="C150" s="392"/>
      <c r="D150" s="156">
        <f>'Report dat z EP - budovy '!D174+'Report dat z EP - technologie'!D157</f>
        <v>0</v>
      </c>
      <c r="E150" s="156">
        <f>'Report dat z EP - budovy '!E174+'Report dat z EP - technologie'!E157</f>
        <v>0</v>
      </c>
      <c r="F150" s="156">
        <f t="shared" si="8"/>
        <v>0</v>
      </c>
      <c r="G150" s="17" t="e">
        <f t="shared" si="11"/>
        <v>#DIV/0!</v>
      </c>
      <c r="H150" s="156">
        <v>1</v>
      </c>
      <c r="I150" s="156">
        <f t="shared" si="9"/>
        <v>0</v>
      </c>
      <c r="J150" s="156">
        <f t="shared" si="12"/>
        <v>0</v>
      </c>
      <c r="K150" s="156">
        <f t="shared" si="13"/>
        <v>0</v>
      </c>
      <c r="L150" s="17" t="e">
        <f t="shared" si="10"/>
        <v>#DIV/0!</v>
      </c>
      <c r="N150" s="451"/>
      <c r="O150" s="408"/>
      <c r="P150" s="451"/>
      <c r="Q150" s="408"/>
    </row>
    <row r="151" spans="2:17" ht="16.5" customHeight="1" x14ac:dyDescent="0.25">
      <c r="B151" s="391" t="s">
        <v>202</v>
      </c>
      <c r="C151" s="392"/>
      <c r="D151" s="156">
        <f>'Report dat z EP - budovy '!D175+'Report dat z EP - technologie'!D158</f>
        <v>0</v>
      </c>
      <c r="E151" s="156">
        <f>'Report dat z EP - budovy '!E175+'Report dat z EP - technologie'!E158</f>
        <v>0</v>
      </c>
      <c r="F151" s="156">
        <f t="shared" si="8"/>
        <v>0</v>
      </c>
      <c r="G151" s="17" t="e">
        <f t="shared" si="11"/>
        <v>#DIV/0!</v>
      </c>
      <c r="H151" s="156">
        <v>0</v>
      </c>
      <c r="I151" s="156">
        <f t="shared" si="9"/>
        <v>0</v>
      </c>
      <c r="J151" s="156">
        <f t="shared" si="12"/>
        <v>0</v>
      </c>
      <c r="K151" s="156">
        <f t="shared" si="13"/>
        <v>0</v>
      </c>
      <c r="L151" s="17" t="e">
        <f t="shared" si="10"/>
        <v>#DIV/0!</v>
      </c>
      <c r="O151" s="405"/>
      <c r="P151" s="405"/>
      <c r="Q151" s="405"/>
    </row>
    <row r="152" spans="2:17" ht="16.5" customHeight="1" x14ac:dyDescent="0.25">
      <c r="B152" s="402" t="s">
        <v>469</v>
      </c>
      <c r="C152" s="392"/>
      <c r="D152" s="156">
        <f>'Report dat z EP - budovy '!D176+'Report dat z EP - technologie'!D159</f>
        <v>0</v>
      </c>
      <c r="E152" s="156">
        <f>'Report dat z EP - budovy '!E176+'Report dat z EP - technologie'!E159</f>
        <v>0</v>
      </c>
      <c r="F152" s="156">
        <f t="shared" si="8"/>
        <v>0</v>
      </c>
      <c r="G152" s="17" t="e">
        <f t="shared" si="11"/>
        <v>#DIV/0!</v>
      </c>
      <c r="H152" s="156">
        <v>-2.2999999999999998</v>
      </c>
      <c r="I152" s="156">
        <f t="shared" si="9"/>
        <v>0</v>
      </c>
      <c r="J152" s="156">
        <f t="shared" si="12"/>
        <v>0</v>
      </c>
      <c r="K152" s="156">
        <f t="shared" si="13"/>
        <v>0</v>
      </c>
      <c r="L152" s="17" t="e">
        <f t="shared" si="10"/>
        <v>#DIV/0!</v>
      </c>
      <c r="N152" s="405"/>
      <c r="P152" s="466"/>
      <c r="Q152" s="405"/>
    </row>
    <row r="153" spans="2:17" ht="16.5" customHeight="1" x14ac:dyDescent="0.25">
      <c r="B153" s="402" t="s">
        <v>31</v>
      </c>
      <c r="C153" s="392"/>
      <c r="D153" s="156">
        <f>'Report dat z EP - budovy '!D177+'Report dat z EP - technologie'!D160</f>
        <v>0</v>
      </c>
      <c r="E153" s="156">
        <f>'Report dat z EP - budovy '!E177+'Report dat z EP - technologie'!E160</f>
        <v>0</v>
      </c>
      <c r="F153" s="156">
        <f t="shared" si="8"/>
        <v>0</v>
      </c>
      <c r="G153" s="17" t="e">
        <f t="shared" si="11"/>
        <v>#DIV/0!</v>
      </c>
      <c r="H153" s="156">
        <v>-1.4</v>
      </c>
      <c r="I153" s="156">
        <f t="shared" si="9"/>
        <v>0</v>
      </c>
      <c r="J153" s="156">
        <f t="shared" si="12"/>
        <v>0</v>
      </c>
      <c r="K153" s="156">
        <f t="shared" si="13"/>
        <v>0</v>
      </c>
      <c r="L153" s="17" t="e">
        <f t="shared" si="10"/>
        <v>#DIV/0!</v>
      </c>
      <c r="N153" s="405"/>
      <c r="O153" s="405"/>
      <c r="P153" s="466"/>
      <c r="Q153" s="405"/>
    </row>
    <row r="154" spans="2:17" ht="16.5" customHeight="1" x14ac:dyDescent="0.25">
      <c r="B154" s="402" t="s">
        <v>32</v>
      </c>
      <c r="C154" s="392"/>
      <c r="D154" s="156">
        <f>'Report dat z EP - budovy '!D178+'Report dat z EP - technologie'!D161</f>
        <v>0</v>
      </c>
      <c r="E154" s="156">
        <f>'Report dat z EP - budovy '!E178+'Report dat z EP - technologie'!E161</f>
        <v>0</v>
      </c>
      <c r="F154" s="156">
        <f t="shared" si="8"/>
        <v>0</v>
      </c>
      <c r="G154" s="17" t="e">
        <f t="shared" si="11"/>
        <v>#DIV/0!</v>
      </c>
      <c r="H154" s="156">
        <v>1</v>
      </c>
      <c r="I154" s="156">
        <f t="shared" si="9"/>
        <v>0</v>
      </c>
      <c r="J154" s="156">
        <f t="shared" si="12"/>
        <v>0</v>
      </c>
      <c r="K154" s="156">
        <f t="shared" si="13"/>
        <v>0</v>
      </c>
      <c r="L154" s="17" t="e">
        <f t="shared" si="10"/>
        <v>#DIV/0!</v>
      </c>
      <c r="N154" s="405"/>
      <c r="O154" s="405"/>
      <c r="P154" s="466"/>
      <c r="Q154" s="405"/>
    </row>
    <row r="155" spans="2:17" ht="16.5" customHeight="1" x14ac:dyDescent="0.25">
      <c r="B155" s="391" t="s">
        <v>60</v>
      </c>
      <c r="C155" s="392"/>
      <c r="D155" s="156">
        <f>'Report dat z EP - budovy '!D179+'Report dat z EP - technologie'!D162</f>
        <v>0</v>
      </c>
      <c r="E155" s="156">
        <f>'Report dat z EP - budovy '!E179+'Report dat z EP - technologie'!E162</f>
        <v>0</v>
      </c>
      <c r="F155" s="156">
        <f t="shared" si="8"/>
        <v>0</v>
      </c>
      <c r="G155" s="17" t="e">
        <f t="shared" si="11"/>
        <v>#DIV/0!</v>
      </c>
      <c r="H155" s="156">
        <v>1</v>
      </c>
      <c r="I155" s="156">
        <f t="shared" si="9"/>
        <v>0</v>
      </c>
      <c r="J155" s="156">
        <f t="shared" si="12"/>
        <v>0</v>
      </c>
      <c r="K155" s="156">
        <f t="shared" si="13"/>
        <v>0</v>
      </c>
      <c r="L155" s="17" t="e">
        <f t="shared" si="10"/>
        <v>#DIV/0!</v>
      </c>
      <c r="N155" s="405"/>
      <c r="O155" s="405"/>
      <c r="P155" s="405"/>
      <c r="Q155" s="405"/>
    </row>
    <row r="156" spans="2:17" ht="16.5" customHeight="1" x14ac:dyDescent="0.25">
      <c r="B156" s="391" t="s">
        <v>33</v>
      </c>
      <c r="C156" s="392"/>
      <c r="D156" s="156">
        <f>'Report dat z EP - budovy '!D180+'Report dat z EP - technologie'!D163</f>
        <v>0</v>
      </c>
      <c r="E156" s="156">
        <f>'Report dat z EP - budovy '!E180+'Report dat z EP - technologie'!E163</f>
        <v>0</v>
      </c>
      <c r="F156" s="156">
        <f t="shared" si="8"/>
        <v>0</v>
      </c>
      <c r="G156" s="17" t="e">
        <f t="shared" si="11"/>
        <v>#DIV/0!</v>
      </c>
      <c r="H156" s="156">
        <v>1.3</v>
      </c>
      <c r="I156" s="156">
        <f t="shared" si="9"/>
        <v>0</v>
      </c>
      <c r="J156" s="156">
        <f t="shared" si="12"/>
        <v>0</v>
      </c>
      <c r="K156" s="156">
        <f t="shared" si="13"/>
        <v>0</v>
      </c>
      <c r="L156" s="17" t="e">
        <f t="shared" si="10"/>
        <v>#DIV/0!</v>
      </c>
      <c r="N156" s="405"/>
      <c r="O156" s="405"/>
      <c r="P156" s="405"/>
      <c r="Q156" s="405"/>
    </row>
    <row r="157" spans="2:17" ht="16.5" customHeight="1" x14ac:dyDescent="0.25">
      <c r="B157" s="402" t="s">
        <v>475</v>
      </c>
      <c r="C157" s="392"/>
      <c r="D157" s="156">
        <f>'Report dat z EP - budovy '!D181+'Report dat z EP - technologie'!D164</f>
        <v>0</v>
      </c>
      <c r="E157" s="156">
        <f>'Report dat z EP - budovy '!E181+'Report dat z EP - technologie'!E164</f>
        <v>0</v>
      </c>
      <c r="F157" s="156">
        <f t="shared" si="8"/>
        <v>0</v>
      </c>
      <c r="G157" s="17" t="e">
        <f t="shared" si="11"/>
        <v>#DIV/0!</v>
      </c>
      <c r="H157" s="156">
        <v>1.2</v>
      </c>
      <c r="I157" s="156">
        <f t="shared" si="9"/>
        <v>0</v>
      </c>
      <c r="J157" s="156">
        <f t="shared" si="12"/>
        <v>0</v>
      </c>
      <c r="K157" s="156">
        <f t="shared" si="13"/>
        <v>0</v>
      </c>
      <c r="L157" s="17" t="e">
        <f t="shared" si="10"/>
        <v>#DIV/0!</v>
      </c>
      <c r="N157" s="405"/>
      <c r="O157" s="405"/>
      <c r="P157" s="405"/>
      <c r="Q157" s="405"/>
    </row>
    <row r="158" spans="2:17" ht="16.5" customHeight="1" x14ac:dyDescent="0.25">
      <c r="B158" s="391" t="s">
        <v>34</v>
      </c>
      <c r="C158" s="392"/>
      <c r="D158" s="156">
        <f>'Report dat z EP - budovy '!D182+'Report dat z EP - technologie'!D165</f>
        <v>0</v>
      </c>
      <c r="E158" s="156">
        <f>'Report dat z EP - budovy '!E182+'Report dat z EP - technologie'!E165</f>
        <v>0</v>
      </c>
      <c r="F158" s="156">
        <f t="shared" si="8"/>
        <v>0</v>
      </c>
      <c r="G158" s="17" t="e">
        <f t="shared" si="11"/>
        <v>#DIV/0!</v>
      </c>
      <c r="H158" s="156">
        <v>0</v>
      </c>
      <c r="I158" s="156">
        <f t="shared" si="9"/>
        <v>0</v>
      </c>
      <c r="J158" s="156">
        <f t="shared" si="12"/>
        <v>0</v>
      </c>
      <c r="K158" s="156">
        <f t="shared" ref="K158" si="14">I158-J158</f>
        <v>0</v>
      </c>
      <c r="L158" s="17" t="e">
        <f t="shared" si="10"/>
        <v>#DIV/0!</v>
      </c>
      <c r="N158" s="405"/>
      <c r="O158" s="405"/>
      <c r="P158" s="408"/>
      <c r="Q158" s="408"/>
    </row>
    <row r="159" spans="2:17" ht="16.5" customHeight="1" x14ac:dyDescent="0.25">
      <c r="B159" s="444" t="s">
        <v>21</v>
      </c>
      <c r="C159" s="445"/>
      <c r="D159" s="155">
        <f>SUM(D141:D158)</f>
        <v>0</v>
      </c>
      <c r="E159" s="155">
        <f>SUM(E141:E158)</f>
        <v>0</v>
      </c>
      <c r="F159" s="155">
        <f t="shared" ref="F159" si="15">D159-E159</f>
        <v>0</v>
      </c>
      <c r="G159" s="454" t="e">
        <f>F159/D159</f>
        <v>#DIV/0!</v>
      </c>
      <c r="H159" s="155"/>
      <c r="I159" s="155">
        <f>SUM(I141:I158)</f>
        <v>0</v>
      </c>
      <c r="J159" s="155">
        <f>SUM(J141:J158)</f>
        <v>0</v>
      </c>
      <c r="K159" s="155">
        <f>SUM(K141:K158)</f>
        <v>0</v>
      </c>
      <c r="L159" s="454" t="e">
        <f t="shared" si="10"/>
        <v>#DIV/0!</v>
      </c>
      <c r="O159" s="405"/>
    </row>
    <row r="160" spans="2:17" x14ac:dyDescent="0.25">
      <c r="B160" s="446"/>
      <c r="C160" s="446"/>
      <c r="D160" s="447"/>
      <c r="E160" s="447"/>
      <c r="F160" s="447"/>
      <c r="G160" s="377"/>
    </row>
    <row r="161" spans="2:12" ht="16.5" customHeight="1" x14ac:dyDescent="0.25">
      <c r="B161" s="467" t="s">
        <v>365</v>
      </c>
      <c r="C161" s="468"/>
      <c r="D161" s="468"/>
      <c r="E161" s="468"/>
      <c r="F161" s="468"/>
      <c r="G161" s="468"/>
      <c r="H161" s="468"/>
      <c r="I161" s="468"/>
      <c r="J161" s="468"/>
      <c r="K161" s="468"/>
      <c r="L161" s="469"/>
    </row>
    <row r="162" spans="2:12" ht="16.5" customHeight="1" x14ac:dyDescent="0.25">
      <c r="B162" s="470"/>
      <c r="C162" s="471"/>
      <c r="D162" s="472" t="s">
        <v>163</v>
      </c>
      <c r="E162" s="473"/>
      <c r="F162" s="473"/>
      <c r="G162" s="442" t="s">
        <v>478</v>
      </c>
      <c r="H162" s="442" t="s">
        <v>362</v>
      </c>
      <c r="I162" s="474" t="s">
        <v>364</v>
      </c>
      <c r="J162" s="474"/>
      <c r="K162" s="474"/>
      <c r="L162" s="474"/>
    </row>
    <row r="163" spans="2:12" ht="30" x14ac:dyDescent="0.25">
      <c r="B163" s="373" t="s">
        <v>59</v>
      </c>
      <c r="C163" s="374"/>
      <c r="D163" s="368" t="s">
        <v>115</v>
      </c>
      <c r="E163" s="368" t="s">
        <v>116</v>
      </c>
      <c r="F163" s="368" t="s">
        <v>109</v>
      </c>
      <c r="G163" s="443" t="s">
        <v>117</v>
      </c>
      <c r="H163" s="443" t="s">
        <v>117</v>
      </c>
      <c r="I163" s="368" t="s">
        <v>479</v>
      </c>
      <c r="J163" s="368" t="s">
        <v>363</v>
      </c>
      <c r="K163" s="368" t="s">
        <v>480</v>
      </c>
      <c r="L163" s="368" t="s">
        <v>481</v>
      </c>
    </row>
    <row r="164" spans="2:12" ht="16.5" customHeight="1" x14ac:dyDescent="0.25">
      <c r="B164" s="391" t="str">
        <f>B141</f>
        <v>Zemní plyn</v>
      </c>
      <c r="C164" s="392"/>
      <c r="D164" s="156">
        <f>D141</f>
        <v>0</v>
      </c>
      <c r="E164" s="156">
        <f>E141</f>
        <v>0</v>
      </c>
      <c r="F164" s="156">
        <f>D164-E164</f>
        <v>0</v>
      </c>
      <c r="G164" s="181">
        <v>0.2</v>
      </c>
      <c r="H164" s="452">
        <f>G164</f>
        <v>0.2</v>
      </c>
      <c r="I164" s="156">
        <f>D164*G164</f>
        <v>0</v>
      </c>
      <c r="J164" s="156">
        <f>E164*H164</f>
        <v>0</v>
      </c>
      <c r="K164" s="156">
        <f>I164-J164</f>
        <v>0</v>
      </c>
      <c r="L164" s="17" t="e">
        <f t="shared" ref="L164:L182" si="16">K164/I164</f>
        <v>#DIV/0!</v>
      </c>
    </row>
    <row r="165" spans="2:12" ht="16.5" customHeight="1" x14ac:dyDescent="0.25">
      <c r="B165" s="391" t="str">
        <f>B142</f>
        <v>Hnědé uhlí</v>
      </c>
      <c r="C165" s="392"/>
      <c r="D165" s="156">
        <f t="shared" ref="D165:E165" si="17">D142</f>
        <v>0</v>
      </c>
      <c r="E165" s="156">
        <f t="shared" si="17"/>
        <v>0</v>
      </c>
      <c r="F165" s="156">
        <f t="shared" ref="F165:F181" si="18">D165-E165</f>
        <v>0</v>
      </c>
      <c r="G165" s="181">
        <v>0.35199999999999998</v>
      </c>
      <c r="H165" s="452">
        <f t="shared" ref="H165:H181" si="19">G165</f>
        <v>0.35199999999999998</v>
      </c>
      <c r="I165" s="156">
        <f t="shared" ref="I165:I181" si="20">D165*G165</f>
        <v>0</v>
      </c>
      <c r="J165" s="156">
        <f t="shared" ref="J165:J181" si="21">E165*H165</f>
        <v>0</v>
      </c>
      <c r="K165" s="156">
        <f t="shared" ref="K165:K168" si="22">I165-J165</f>
        <v>0</v>
      </c>
      <c r="L165" s="17" t="e">
        <f t="shared" si="16"/>
        <v>#DIV/0!</v>
      </c>
    </row>
    <row r="166" spans="2:12" ht="16.5" customHeight="1" x14ac:dyDescent="0.25">
      <c r="B166" s="391" t="str">
        <f t="shared" ref="B166:B181" si="23">B143</f>
        <v>Černé uhlí</v>
      </c>
      <c r="C166" s="392"/>
      <c r="D166" s="156">
        <f t="shared" ref="D166:E166" si="24">D143</f>
        <v>0</v>
      </c>
      <c r="E166" s="156">
        <f t="shared" si="24"/>
        <v>0</v>
      </c>
      <c r="F166" s="156">
        <f t="shared" si="18"/>
        <v>0</v>
      </c>
      <c r="G166" s="181">
        <v>0.33</v>
      </c>
      <c r="H166" s="452">
        <f t="shared" si="19"/>
        <v>0.33</v>
      </c>
      <c r="I166" s="156">
        <f t="shared" si="20"/>
        <v>0</v>
      </c>
      <c r="J166" s="156">
        <f t="shared" si="21"/>
        <v>0</v>
      </c>
      <c r="K166" s="156">
        <f t="shared" si="22"/>
        <v>0</v>
      </c>
      <c r="L166" s="17" t="e">
        <f t="shared" si="16"/>
        <v>#DIV/0!</v>
      </c>
    </row>
    <row r="167" spans="2:12" ht="16.5" customHeight="1" x14ac:dyDescent="0.25">
      <c r="B167" s="391" t="str">
        <f t="shared" si="23"/>
        <v>Koks</v>
      </c>
      <c r="C167" s="392"/>
      <c r="D167" s="156">
        <f t="shared" ref="D167:E167" si="25">D144</f>
        <v>0</v>
      </c>
      <c r="E167" s="156">
        <f t="shared" si="25"/>
        <v>0</v>
      </c>
      <c r="F167" s="156">
        <f t="shared" si="18"/>
        <v>0</v>
      </c>
      <c r="G167" s="181">
        <v>0.38500000000000001</v>
      </c>
      <c r="H167" s="452">
        <f t="shared" si="19"/>
        <v>0.38500000000000001</v>
      </c>
      <c r="I167" s="156">
        <f t="shared" si="20"/>
        <v>0</v>
      </c>
      <c r="J167" s="156">
        <f t="shared" si="21"/>
        <v>0</v>
      </c>
      <c r="K167" s="156">
        <f t="shared" si="22"/>
        <v>0</v>
      </c>
      <c r="L167" s="17" t="e">
        <f t="shared" si="16"/>
        <v>#DIV/0!</v>
      </c>
    </row>
    <row r="168" spans="2:12" ht="16.5" customHeight="1" x14ac:dyDescent="0.25">
      <c r="B168" s="391" t="str">
        <f t="shared" si="23"/>
        <v>Hnědouhelné brikety</v>
      </c>
      <c r="C168" s="392"/>
      <c r="D168" s="156">
        <f t="shared" ref="D168:E168" si="26">D145</f>
        <v>0</v>
      </c>
      <c r="E168" s="156">
        <f t="shared" si="26"/>
        <v>0</v>
      </c>
      <c r="F168" s="156">
        <f t="shared" si="18"/>
        <v>0</v>
      </c>
      <c r="G168" s="181">
        <v>0.34599999999999997</v>
      </c>
      <c r="H168" s="452">
        <f t="shared" si="19"/>
        <v>0.34599999999999997</v>
      </c>
      <c r="I168" s="156">
        <f t="shared" si="20"/>
        <v>0</v>
      </c>
      <c r="J168" s="156">
        <f t="shared" si="21"/>
        <v>0</v>
      </c>
      <c r="K168" s="156">
        <f t="shared" si="22"/>
        <v>0</v>
      </c>
      <c r="L168" s="17" t="e">
        <f t="shared" si="16"/>
        <v>#DIV/0!</v>
      </c>
    </row>
    <row r="169" spans="2:12" ht="16.5" customHeight="1" x14ac:dyDescent="0.25">
      <c r="B169" s="391" t="str">
        <f t="shared" si="23"/>
        <v>Propan-butan/LPG</v>
      </c>
      <c r="C169" s="392"/>
      <c r="D169" s="156">
        <f t="shared" ref="D169:E169" si="27">D146</f>
        <v>0</v>
      </c>
      <c r="E169" s="156">
        <f t="shared" si="27"/>
        <v>0</v>
      </c>
      <c r="F169" s="156">
        <f t="shared" si="18"/>
        <v>0</v>
      </c>
      <c r="G169" s="181">
        <v>0.26700000000000002</v>
      </c>
      <c r="H169" s="452">
        <f t="shared" si="19"/>
        <v>0.26700000000000002</v>
      </c>
      <c r="I169" s="156">
        <f t="shared" si="20"/>
        <v>0</v>
      </c>
      <c r="J169" s="156">
        <f t="shared" si="21"/>
        <v>0</v>
      </c>
      <c r="K169" s="156">
        <f>I169-J169</f>
        <v>0</v>
      </c>
      <c r="L169" s="17" t="e">
        <f t="shared" si="16"/>
        <v>#DIV/0!</v>
      </c>
    </row>
    <row r="170" spans="2:12" ht="16.5" customHeight="1" x14ac:dyDescent="0.25">
      <c r="B170" s="391" t="str">
        <f t="shared" si="23"/>
        <v>Topný olej</v>
      </c>
      <c r="C170" s="392"/>
      <c r="D170" s="156">
        <f t="shared" ref="D170:E170" si="28">D147</f>
        <v>0</v>
      </c>
      <c r="E170" s="156">
        <f t="shared" si="28"/>
        <v>0</v>
      </c>
      <c r="F170" s="156">
        <f t="shared" si="18"/>
        <v>0</v>
      </c>
      <c r="G170" s="181">
        <v>0.27900000000000003</v>
      </c>
      <c r="H170" s="452">
        <f t="shared" si="19"/>
        <v>0.27900000000000003</v>
      </c>
      <c r="I170" s="156">
        <f t="shared" si="20"/>
        <v>0</v>
      </c>
      <c r="J170" s="156">
        <f t="shared" si="21"/>
        <v>0</v>
      </c>
      <c r="K170" s="156">
        <f t="shared" ref="K170:K174" si="29">I170-J170</f>
        <v>0</v>
      </c>
      <c r="L170" s="17" t="e">
        <f t="shared" si="16"/>
        <v>#DIV/0!</v>
      </c>
    </row>
    <row r="171" spans="2:12" ht="16.5" customHeight="1" x14ac:dyDescent="0.25">
      <c r="B171" s="391" t="str">
        <f t="shared" si="23"/>
        <v>Elektřina</v>
      </c>
      <c r="C171" s="392"/>
      <c r="D171" s="156">
        <f t="shared" ref="D171:E171" si="30">D148</f>
        <v>0</v>
      </c>
      <c r="E171" s="156">
        <f t="shared" si="30"/>
        <v>0</v>
      </c>
      <c r="F171" s="156">
        <f t="shared" si="18"/>
        <v>0</v>
      </c>
      <c r="G171" s="181">
        <v>0.86</v>
      </c>
      <c r="H171" s="452">
        <f t="shared" si="19"/>
        <v>0.86</v>
      </c>
      <c r="I171" s="156">
        <f t="shared" si="20"/>
        <v>0</v>
      </c>
      <c r="J171" s="156">
        <f t="shared" si="21"/>
        <v>0</v>
      </c>
      <c r="K171" s="156">
        <f t="shared" si="29"/>
        <v>0</v>
      </c>
      <c r="L171" s="17" t="e">
        <f t="shared" si="16"/>
        <v>#DIV/0!</v>
      </c>
    </row>
    <row r="172" spans="2:12" ht="16.5" customHeight="1" x14ac:dyDescent="0.25">
      <c r="B172" s="391" t="str">
        <f t="shared" si="23"/>
        <v xml:space="preserve">Dřevené peletky </v>
      </c>
      <c r="C172" s="392"/>
      <c r="D172" s="156">
        <f t="shared" ref="D172:E172" si="31">D149</f>
        <v>0</v>
      </c>
      <c r="E172" s="156">
        <f t="shared" si="31"/>
        <v>0</v>
      </c>
      <c r="F172" s="156">
        <f t="shared" si="18"/>
        <v>0</v>
      </c>
      <c r="G172" s="181">
        <v>0</v>
      </c>
      <c r="H172" s="452">
        <f t="shared" si="19"/>
        <v>0</v>
      </c>
      <c r="I172" s="156">
        <f t="shared" si="20"/>
        <v>0</v>
      </c>
      <c r="J172" s="156">
        <f t="shared" si="21"/>
        <v>0</v>
      </c>
      <c r="K172" s="156">
        <f t="shared" si="29"/>
        <v>0</v>
      </c>
      <c r="L172" s="17" t="e">
        <f t="shared" si="16"/>
        <v>#DIV/0!</v>
      </c>
    </row>
    <row r="173" spans="2:12" ht="16.5" customHeight="1" x14ac:dyDescent="0.25">
      <c r="B173" s="391" t="str">
        <f t="shared" si="23"/>
        <v>Kusové dřevo, dřevní štěpka</v>
      </c>
      <c r="C173" s="392"/>
      <c r="D173" s="156">
        <f t="shared" ref="D173:E173" si="32">D150</f>
        <v>0</v>
      </c>
      <c r="E173" s="156">
        <f t="shared" si="32"/>
        <v>0</v>
      </c>
      <c r="F173" s="156">
        <f t="shared" si="18"/>
        <v>0</v>
      </c>
      <c r="G173" s="181">
        <v>0</v>
      </c>
      <c r="H173" s="452">
        <f t="shared" si="19"/>
        <v>0</v>
      </c>
      <c r="I173" s="156">
        <f t="shared" si="20"/>
        <v>0</v>
      </c>
      <c r="J173" s="156">
        <f t="shared" si="21"/>
        <v>0</v>
      </c>
      <c r="K173" s="156">
        <f t="shared" si="29"/>
        <v>0</v>
      </c>
      <c r="L173" s="17" t="e">
        <f t="shared" si="16"/>
        <v>#DIV/0!</v>
      </c>
    </row>
    <row r="174" spans="2:12" ht="16.5" customHeight="1" x14ac:dyDescent="0.25">
      <c r="B174" s="391" t="str">
        <f t="shared" si="23"/>
        <v>Energie okolního prostředí (elektřina a teplo)</v>
      </c>
      <c r="C174" s="392"/>
      <c r="D174" s="156">
        <f t="shared" ref="D174:E174" si="33">D151</f>
        <v>0</v>
      </c>
      <c r="E174" s="156">
        <f t="shared" si="33"/>
        <v>0</v>
      </c>
      <c r="F174" s="156">
        <f t="shared" si="18"/>
        <v>0</v>
      </c>
      <c r="G174" s="181">
        <v>0</v>
      </c>
      <c r="H174" s="452">
        <f t="shared" si="19"/>
        <v>0</v>
      </c>
      <c r="I174" s="156">
        <f t="shared" si="20"/>
        <v>0</v>
      </c>
      <c r="J174" s="156">
        <f t="shared" si="21"/>
        <v>0</v>
      </c>
      <c r="K174" s="156">
        <f t="shared" si="29"/>
        <v>0</v>
      </c>
      <c r="L174" s="17" t="e">
        <f t="shared" si="16"/>
        <v>#DIV/0!</v>
      </c>
    </row>
    <row r="175" spans="2:12" ht="16.5" customHeight="1" x14ac:dyDescent="0.25">
      <c r="B175" s="391" t="str">
        <f t="shared" si="23"/>
        <v>Elektřina dodávka mimo budovu</v>
      </c>
      <c r="C175" s="392"/>
      <c r="D175" s="156">
        <f t="shared" ref="D175:E175" si="34">D152</f>
        <v>0</v>
      </c>
      <c r="E175" s="156">
        <f t="shared" si="34"/>
        <v>0</v>
      </c>
      <c r="F175" s="156">
        <f t="shared" si="18"/>
        <v>0</v>
      </c>
      <c r="G175" s="181">
        <v>-0.86</v>
      </c>
      <c r="H175" s="452">
        <f t="shared" si="19"/>
        <v>-0.86</v>
      </c>
      <c r="I175" s="156">
        <f t="shared" si="20"/>
        <v>0</v>
      </c>
      <c r="J175" s="156">
        <f t="shared" si="21"/>
        <v>0</v>
      </c>
      <c r="K175" s="156">
        <f>I175-J175</f>
        <v>0</v>
      </c>
      <c r="L175" s="17" t="e">
        <f t="shared" si="16"/>
        <v>#DIV/0!</v>
      </c>
    </row>
    <row r="176" spans="2:12" ht="16.5" customHeight="1" x14ac:dyDescent="0.25">
      <c r="B176" s="391" t="s">
        <v>503</v>
      </c>
      <c r="C176" s="392"/>
      <c r="D176" s="156">
        <f t="shared" ref="D176:E176" si="35">D153</f>
        <v>0</v>
      </c>
      <c r="E176" s="156">
        <f t="shared" si="35"/>
        <v>0</v>
      </c>
      <c r="F176" s="156">
        <f t="shared" si="18"/>
        <v>0</v>
      </c>
      <c r="G176" s="45"/>
      <c r="H176" s="452">
        <f t="shared" si="19"/>
        <v>0</v>
      </c>
      <c r="I176" s="156">
        <f t="shared" si="20"/>
        <v>0</v>
      </c>
      <c r="J176" s="156">
        <f t="shared" si="21"/>
        <v>0</v>
      </c>
      <c r="K176" s="156">
        <f t="shared" ref="K176:K178" si="36">I176-J176</f>
        <v>0</v>
      </c>
      <c r="L176" s="17" t="e">
        <f t="shared" si="16"/>
        <v>#DIV/0!</v>
      </c>
    </row>
    <row r="177" spans="2:12" ht="16.5" customHeight="1" x14ac:dyDescent="0.25">
      <c r="B177" s="391" t="s">
        <v>504</v>
      </c>
      <c r="C177" s="392"/>
      <c r="D177" s="156">
        <f t="shared" ref="D177:E177" si="37">D154</f>
        <v>0</v>
      </c>
      <c r="E177" s="156">
        <f t="shared" si="37"/>
        <v>0</v>
      </c>
      <c r="F177" s="156">
        <f t="shared" si="18"/>
        <v>0</v>
      </c>
      <c r="G177" s="45"/>
      <c r="H177" s="452">
        <f t="shared" si="19"/>
        <v>0</v>
      </c>
      <c r="I177" s="156">
        <f t="shared" si="20"/>
        <v>0</v>
      </c>
      <c r="J177" s="156">
        <f t="shared" si="21"/>
        <v>0</v>
      </c>
      <c r="K177" s="156">
        <f t="shared" si="36"/>
        <v>0</v>
      </c>
      <c r="L177" s="17" t="e">
        <f t="shared" si="16"/>
        <v>#DIV/0!</v>
      </c>
    </row>
    <row r="178" spans="2:12" ht="16.5" customHeight="1" x14ac:dyDescent="0.25">
      <c r="B178" s="391" t="s">
        <v>507</v>
      </c>
      <c r="C178" s="392"/>
      <c r="D178" s="156">
        <f t="shared" ref="D178:E178" si="38">D155</f>
        <v>0</v>
      </c>
      <c r="E178" s="156">
        <f t="shared" si="38"/>
        <v>0</v>
      </c>
      <c r="F178" s="156">
        <f t="shared" si="18"/>
        <v>0</v>
      </c>
      <c r="G178" s="45"/>
      <c r="H178" s="452">
        <f t="shared" si="19"/>
        <v>0</v>
      </c>
      <c r="I178" s="156">
        <f t="shared" si="20"/>
        <v>0</v>
      </c>
      <c r="J178" s="156">
        <f t="shared" si="21"/>
        <v>0</v>
      </c>
      <c r="K178" s="156">
        <f t="shared" si="36"/>
        <v>0</v>
      </c>
      <c r="L178" s="17" t="e">
        <f t="shared" si="16"/>
        <v>#DIV/0!</v>
      </c>
    </row>
    <row r="179" spans="2:12" ht="16.5" customHeight="1" x14ac:dyDescent="0.25">
      <c r="B179" s="391" t="s">
        <v>505</v>
      </c>
      <c r="C179" s="392"/>
      <c r="D179" s="156">
        <f t="shared" ref="D179:E179" si="39">D156</f>
        <v>0</v>
      </c>
      <c r="E179" s="156">
        <f t="shared" si="39"/>
        <v>0</v>
      </c>
      <c r="F179" s="156">
        <f t="shared" si="18"/>
        <v>0</v>
      </c>
      <c r="G179" s="45"/>
      <c r="H179" s="452">
        <f t="shared" si="19"/>
        <v>0</v>
      </c>
      <c r="I179" s="156">
        <f t="shared" si="20"/>
        <v>0</v>
      </c>
      <c r="J179" s="156">
        <f t="shared" si="21"/>
        <v>0</v>
      </c>
      <c r="K179" s="156">
        <f>I179-J179</f>
        <v>0</v>
      </c>
      <c r="L179" s="17" t="e">
        <f t="shared" si="16"/>
        <v>#DIV/0!</v>
      </c>
    </row>
    <row r="180" spans="2:12" ht="16.5" customHeight="1" x14ac:dyDescent="0.25">
      <c r="B180" s="391" t="s">
        <v>506</v>
      </c>
      <c r="C180" s="392"/>
      <c r="D180" s="156">
        <f t="shared" ref="D180:E180" si="40">D157</f>
        <v>0</v>
      </c>
      <c r="E180" s="156">
        <f t="shared" si="40"/>
        <v>0</v>
      </c>
      <c r="F180" s="156">
        <f t="shared" si="18"/>
        <v>0</v>
      </c>
      <c r="G180" s="45"/>
      <c r="H180" s="452">
        <f t="shared" si="19"/>
        <v>0</v>
      </c>
      <c r="I180" s="156">
        <f t="shared" si="20"/>
        <v>0</v>
      </c>
      <c r="J180" s="156">
        <f t="shared" si="21"/>
        <v>0</v>
      </c>
      <c r="K180" s="156">
        <f t="shared" ref="K180:K181" si="41">I180-J180</f>
        <v>0</v>
      </c>
      <c r="L180" s="17" t="e">
        <f t="shared" si="16"/>
        <v>#DIV/0!</v>
      </c>
    </row>
    <row r="181" spans="2:12" ht="16.5" customHeight="1" x14ac:dyDescent="0.25">
      <c r="B181" s="391" t="str">
        <f t="shared" si="23"/>
        <v>Odpadní teplo z technologie</v>
      </c>
      <c r="C181" s="392"/>
      <c r="D181" s="156">
        <f t="shared" ref="D181:E181" si="42">D158</f>
        <v>0</v>
      </c>
      <c r="E181" s="156">
        <f t="shared" si="42"/>
        <v>0</v>
      </c>
      <c r="F181" s="156">
        <f t="shared" si="18"/>
        <v>0</v>
      </c>
      <c r="G181" s="181">
        <v>0</v>
      </c>
      <c r="H181" s="452">
        <f t="shared" si="19"/>
        <v>0</v>
      </c>
      <c r="I181" s="156">
        <f t="shared" si="20"/>
        <v>0</v>
      </c>
      <c r="J181" s="156">
        <f t="shared" si="21"/>
        <v>0</v>
      </c>
      <c r="K181" s="156">
        <f t="shared" si="41"/>
        <v>0</v>
      </c>
      <c r="L181" s="17" t="e">
        <f t="shared" si="16"/>
        <v>#DIV/0!</v>
      </c>
    </row>
    <row r="182" spans="2:12" ht="16.5" customHeight="1" x14ac:dyDescent="0.25">
      <c r="B182" s="444" t="s">
        <v>21</v>
      </c>
      <c r="C182" s="445"/>
      <c r="D182" s="155">
        <f>SUM(D164:D181)</f>
        <v>0</v>
      </c>
      <c r="E182" s="155">
        <f t="shared" ref="E182:F182" si="43">SUM(E164:E181)</f>
        <v>0</v>
      </c>
      <c r="F182" s="155">
        <f t="shared" si="43"/>
        <v>0</v>
      </c>
      <c r="G182" s="453"/>
      <c r="H182" s="453"/>
      <c r="I182" s="155">
        <f>SUM(I164:I181)</f>
        <v>0</v>
      </c>
      <c r="J182" s="155">
        <f t="shared" ref="J182:K182" si="44">SUM(J164:J181)</f>
        <v>0</v>
      </c>
      <c r="K182" s="155">
        <f t="shared" si="44"/>
        <v>0</v>
      </c>
      <c r="L182" s="454" t="e">
        <f t="shared" si="16"/>
        <v>#DIV/0!</v>
      </c>
    </row>
    <row r="183" spans="2:12" x14ac:dyDescent="0.25">
      <c r="B183" s="475" t="s">
        <v>386</v>
      </c>
      <c r="C183" s="475"/>
      <c r="D183" s="475"/>
      <c r="E183" s="475"/>
      <c r="F183" s="475"/>
      <c r="G183" s="475"/>
      <c r="H183" s="475"/>
      <c r="I183" s="475"/>
      <c r="J183" s="475"/>
      <c r="K183" s="475"/>
    </row>
  </sheetData>
  <sheetProtection algorithmName="SHA-512" hashValue="vyiYKY9DlWt2rTJNBdSoZQ+U5wi9jLb++H1DDwZyLgqqMZvybaGCtcZAT4W+uPTJpSWtcjKeye1NHW7cIcRURg==" saltValue="DJY29udSmnzY4PPvHdhNxA==" spinCount="100000" sheet="1" objects="1" scenarios="1"/>
  <mergeCells count="164">
    <mergeCell ref="P158:Q158"/>
    <mergeCell ref="B151:C151"/>
    <mergeCell ref="B174:C174"/>
    <mergeCell ref="N150:O150"/>
    <mergeCell ref="P141:Q141"/>
    <mergeCell ref="P142:Q142"/>
    <mergeCell ref="P143:Q143"/>
    <mergeCell ref="P144:Q144"/>
    <mergeCell ref="P145:Q145"/>
    <mergeCell ref="P146:Q146"/>
    <mergeCell ref="P147:Q147"/>
    <mergeCell ref="P148:Q148"/>
    <mergeCell ref="P149:Q149"/>
    <mergeCell ref="P150:Q150"/>
    <mergeCell ref="N141:O141"/>
    <mergeCell ref="N142:O142"/>
    <mergeCell ref="N143:O143"/>
    <mergeCell ref="N144:O144"/>
    <mergeCell ref="N145:O145"/>
    <mergeCell ref="N146:O146"/>
    <mergeCell ref="N147:O147"/>
    <mergeCell ref="N148:O148"/>
    <mergeCell ref="N149:O149"/>
    <mergeCell ref="B157:C157"/>
    <mergeCell ref="C2:E2"/>
    <mergeCell ref="C3:E3"/>
    <mergeCell ref="B183:K183"/>
    <mergeCell ref="B179:C179"/>
    <mergeCell ref="B180:C180"/>
    <mergeCell ref="B181:C181"/>
    <mergeCell ref="B182:C182"/>
    <mergeCell ref="D162:F162"/>
    <mergeCell ref="G162:G163"/>
    <mergeCell ref="B161:L161"/>
    <mergeCell ref="H162:H163"/>
    <mergeCell ref="I162:L162"/>
    <mergeCell ref="B163:C163"/>
    <mergeCell ref="B164:C164"/>
    <mergeCell ref="B165:C165"/>
    <mergeCell ref="B166:C166"/>
    <mergeCell ref="B167:C167"/>
    <mergeCell ref="B168:C168"/>
    <mergeCell ref="B169:C169"/>
    <mergeCell ref="B170:C170"/>
    <mergeCell ref="B171:C171"/>
    <mergeCell ref="B172:C172"/>
    <mergeCell ref="B173:C173"/>
    <mergeCell ref="B175:C175"/>
    <mergeCell ref="B176:C176"/>
    <mergeCell ref="B14:C14"/>
    <mergeCell ref="D14:G14"/>
    <mergeCell ref="B15:C15"/>
    <mergeCell ref="B177:C177"/>
    <mergeCell ref="B178:C178"/>
    <mergeCell ref="R18:S18"/>
    <mergeCell ref="Q19:Q22"/>
    <mergeCell ref="Q23:Q25"/>
    <mergeCell ref="R26:S26"/>
    <mergeCell ref="Q27:Q30"/>
    <mergeCell ref="Q31:Q33"/>
    <mergeCell ref="R34:S34"/>
    <mergeCell ref="Q35:Q38"/>
    <mergeCell ref="Q39:Q41"/>
    <mergeCell ref="B21:C21"/>
    <mergeCell ref="D21:G21"/>
    <mergeCell ref="B22:G22"/>
    <mergeCell ref="B23:G23"/>
    <mergeCell ref="B33:C33"/>
    <mergeCell ref="B34:C34"/>
    <mergeCell ref="B35:C35"/>
    <mergeCell ref="B36:C36"/>
    <mergeCell ref="C27:G27"/>
    <mergeCell ref="B8:C8"/>
    <mergeCell ref="D8:G8"/>
    <mergeCell ref="B9:C9"/>
    <mergeCell ref="D9:G9"/>
    <mergeCell ref="B10:C10"/>
    <mergeCell ref="D10:G10"/>
    <mergeCell ref="D15:G15"/>
    <mergeCell ref="B16:C16"/>
    <mergeCell ref="D16:G16"/>
    <mergeCell ref="C28:G28"/>
    <mergeCell ref="B37:C37"/>
    <mergeCell ref="C25:G25"/>
    <mergeCell ref="B11:C11"/>
    <mergeCell ref="D11:G11"/>
    <mergeCell ref="B12:C12"/>
    <mergeCell ref="D12:G12"/>
    <mergeCell ref="B13:C13"/>
    <mergeCell ref="D13:G13"/>
    <mergeCell ref="B17:C17"/>
    <mergeCell ref="D17:G17"/>
    <mergeCell ref="B18:C18"/>
    <mergeCell ref="D18:G18"/>
    <mergeCell ref="B19:C19"/>
    <mergeCell ref="D19:G19"/>
    <mergeCell ref="B20:C20"/>
    <mergeCell ref="D20:G20"/>
    <mergeCell ref="C26:G26"/>
    <mergeCell ref="B70:G70"/>
    <mergeCell ref="B31:G31"/>
    <mergeCell ref="B32:C32"/>
    <mergeCell ref="D32:E32"/>
    <mergeCell ref="F32:G32"/>
    <mergeCell ref="B40:C40"/>
    <mergeCell ref="B38:C38"/>
    <mergeCell ref="B39:C39"/>
    <mergeCell ref="P118:Q118"/>
    <mergeCell ref="B42:C42"/>
    <mergeCell ref="B43:C43"/>
    <mergeCell ref="B44:C44"/>
    <mergeCell ref="B45:C45"/>
    <mergeCell ref="B47:G47"/>
    <mergeCell ref="B69:G69"/>
    <mergeCell ref="B41:C41"/>
    <mergeCell ref="E83:E84"/>
    <mergeCell ref="B123:G123"/>
    <mergeCell ref="B125:G125"/>
    <mergeCell ref="B105:G105"/>
    <mergeCell ref="B106:G106"/>
    <mergeCell ref="B72:C72"/>
    <mergeCell ref="B73:C73"/>
    <mergeCell ref="B104:C104"/>
    <mergeCell ref="F83:F84"/>
    <mergeCell ref="B99:C99"/>
    <mergeCell ref="B100:C100"/>
    <mergeCell ref="B101:C101"/>
    <mergeCell ref="B102:C102"/>
    <mergeCell ref="B103:C103"/>
    <mergeCell ref="B107:G107"/>
    <mergeCell ref="B112:G112"/>
    <mergeCell ref="B158:C158"/>
    <mergeCell ref="B159:C159"/>
    <mergeCell ref="B147:C147"/>
    <mergeCell ref="B148:C148"/>
    <mergeCell ref="B149:C149"/>
    <mergeCell ref="B150:C150"/>
    <mergeCell ref="B152:C152"/>
    <mergeCell ref="B153:C153"/>
    <mergeCell ref="B154:C154"/>
    <mergeCell ref="B155:C155"/>
    <mergeCell ref="B156:C156"/>
    <mergeCell ref="B143:C143"/>
    <mergeCell ref="B144:C144"/>
    <mergeCell ref="B145:C145"/>
    <mergeCell ref="B146:C146"/>
    <mergeCell ref="B136:C136"/>
    <mergeCell ref="B138:L138"/>
    <mergeCell ref="D139:G139"/>
    <mergeCell ref="H139:H140"/>
    <mergeCell ref="I139:L139"/>
    <mergeCell ref="B140:C140"/>
    <mergeCell ref="B141:C141"/>
    <mergeCell ref="B142:C142"/>
    <mergeCell ref="B132:C132"/>
    <mergeCell ref="B133:C133"/>
    <mergeCell ref="B134:C134"/>
    <mergeCell ref="B135:C135"/>
    <mergeCell ref="B126:C126"/>
    <mergeCell ref="B127:C127"/>
    <mergeCell ref="B128:C128"/>
    <mergeCell ref="B129:C129"/>
    <mergeCell ref="B130:C130"/>
    <mergeCell ref="B131:C131"/>
  </mergeCells>
  <phoneticPr fontId="14" type="noConversion"/>
  <conditionalFormatting sqref="C82:C91">
    <cfRule type="cellIs" dxfId="41" priority="15" operator="greaterThan">
      <formula>1000</formula>
    </cfRule>
  </conditionalFormatting>
  <conditionalFormatting sqref="C93">
    <cfRule type="cellIs" dxfId="40" priority="20" operator="greaterThan">
      <formula>0.2</formula>
    </cfRule>
  </conditionalFormatting>
  <conditionalFormatting sqref="C94">
    <cfRule type="cellIs" dxfId="39" priority="22" operator="greaterThan">
      <formula>0.3</formula>
    </cfRule>
  </conditionalFormatting>
  <conditionalFormatting sqref="C122">
    <cfRule type="cellIs" dxfId="38" priority="19" operator="greaterThan">
      <formula>0.2</formula>
    </cfRule>
  </conditionalFormatting>
  <conditionalFormatting sqref="D17:G17">
    <cfRule type="cellIs" dxfId="37" priority="3" operator="between">
      <formula>0</formula>
      <formula>0</formula>
    </cfRule>
    <cfRule type="cellIs" dxfId="36" priority="10" operator="between">
      <formula>625000</formula>
      <formula>571000000</formula>
    </cfRule>
  </conditionalFormatting>
  <conditionalFormatting sqref="F82">
    <cfRule type="cellIs" dxfId="35" priority="2" operator="greaterThan">
      <formula>1000</formula>
    </cfRule>
  </conditionalFormatting>
  <conditionalFormatting sqref="F83:F84">
    <cfRule type="cellIs" dxfId="34" priority="21" operator="greaterThan">
      <formula>1</formula>
    </cfRule>
  </conditionalFormatting>
  <dataValidations count="6">
    <dataValidation type="list" allowBlank="1" showInputMessage="1" showErrorMessage="1" sqref="C28:G28" xr:uid="{5EBCEC4A-4D1E-46D0-B983-2F705AC12A00}">
      <formula1>$R$42:$R$45</formula1>
    </dataValidation>
    <dataValidation type="list" allowBlank="1" showInputMessage="1" showErrorMessage="1" sqref="C98 C101:C104" xr:uid="{7CDC76D6-B398-4D6F-8BC1-F72EA8B8EF6E}">
      <formula1>$T$4:$T$5</formula1>
    </dataValidation>
    <dataValidation type="list" allowBlank="1" showInputMessage="1" showErrorMessage="1" sqref="Q10" xr:uid="{6B6B7C62-5C3F-48B4-95E7-606264C41EDC}">
      <formula1>$AY$8:$AY$67</formula1>
    </dataValidation>
    <dataValidation type="list" allowBlank="1" showInputMessage="1" showErrorMessage="1" sqref="D10:G10" xr:uid="{F87B97C0-6C59-4219-A3CE-1D1F7EF82070}">
      <formula1>$S$1:$S$14</formula1>
    </dataValidation>
    <dataValidation type="list" allowBlank="1" showInputMessage="1" showErrorMessage="1" sqref="D98:E98" xr:uid="{6F09E0C8-0AD4-482A-BB71-86AC471840DA}">
      <formula1>$T$4:$T$7</formula1>
    </dataValidation>
    <dataValidation type="list" allowBlank="1" showInputMessage="1" showErrorMessage="1" sqref="D9:G9" xr:uid="{F2481DA1-F25A-4352-9FE6-C0AC99BDAF7A}">
      <formula1>$R$1:$R$6</formula1>
    </dataValidation>
  </dataValidation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2FE24-DA97-4C23-9707-66504610FCBD}">
  <sheetPr codeName="List3"/>
  <dimension ref="B1:AL206"/>
  <sheetViews>
    <sheetView zoomScale="110" zoomScaleNormal="110" workbookViewId="0">
      <selection activeCell="E35" sqref="E35"/>
    </sheetView>
  </sheetViews>
  <sheetFormatPr defaultRowHeight="15" x14ac:dyDescent="0.25"/>
  <cols>
    <col min="1" max="1" width="5.28515625" style="89" customWidth="1"/>
    <col min="2" max="2" width="27.28515625" style="89" customWidth="1"/>
    <col min="3" max="3" width="16.42578125" style="89" customWidth="1"/>
    <col min="4" max="7" width="16.7109375" style="89" customWidth="1"/>
    <col min="8" max="8" width="18" style="89" customWidth="1"/>
    <col min="9" max="15" width="16.7109375" style="89" customWidth="1"/>
    <col min="16" max="16" width="12.7109375" style="89" customWidth="1"/>
    <col min="17" max="17" width="18.42578125" style="89" customWidth="1"/>
    <col min="18" max="22" width="18.42578125" style="89" hidden="1" customWidth="1"/>
    <col min="23" max="23" width="18.42578125" style="89" customWidth="1"/>
    <col min="24" max="28" width="8.7109375" style="89" customWidth="1"/>
    <col min="29" max="16384" width="9.140625" style="89"/>
  </cols>
  <sheetData>
    <row r="1" spans="2:23" x14ac:dyDescent="0.25">
      <c r="R1" s="89" t="s">
        <v>106</v>
      </c>
      <c r="S1" s="89" t="s">
        <v>106</v>
      </c>
      <c r="U1" s="89" t="s">
        <v>106</v>
      </c>
    </row>
    <row r="2" spans="2:23" ht="18.75" x14ac:dyDescent="0.3">
      <c r="B2" s="2"/>
      <c r="C2" s="375" t="s">
        <v>255</v>
      </c>
      <c r="D2" s="375"/>
      <c r="E2" s="375"/>
      <c r="F2" s="375"/>
      <c r="G2" s="2"/>
      <c r="R2" s="89" t="s">
        <v>45</v>
      </c>
      <c r="S2" s="89" t="s">
        <v>50</v>
      </c>
      <c r="U2" s="89" t="s">
        <v>17</v>
      </c>
    </row>
    <row r="3" spans="2:23" ht="36" customHeight="1" x14ac:dyDescent="0.3">
      <c r="B3" s="63"/>
      <c r="C3" s="236" t="s">
        <v>218</v>
      </c>
      <c r="D3" s="236"/>
      <c r="E3" s="236"/>
      <c r="F3" s="236"/>
      <c r="G3" s="5"/>
      <c r="I3" s="376"/>
      <c r="J3" s="376"/>
      <c r="K3" s="376"/>
      <c r="L3" s="376"/>
      <c r="M3" s="376"/>
      <c r="N3" s="376"/>
      <c r="O3" s="376"/>
      <c r="P3" s="376"/>
      <c r="Q3" s="376"/>
      <c r="R3" s="376" t="s">
        <v>46</v>
      </c>
      <c r="S3" s="376" t="s">
        <v>51</v>
      </c>
      <c r="T3" s="376"/>
      <c r="U3" s="376" t="s">
        <v>48</v>
      </c>
      <c r="V3" s="376"/>
      <c r="W3" s="376"/>
    </row>
    <row r="4" spans="2:23" ht="15.75" x14ac:dyDescent="0.25">
      <c r="B4" s="2"/>
      <c r="C4" s="2"/>
      <c r="D4" s="3"/>
      <c r="E4" s="2"/>
      <c r="F4" s="2"/>
      <c r="G4" s="2"/>
      <c r="I4" s="376"/>
      <c r="J4" s="376"/>
      <c r="K4" s="376"/>
      <c r="L4" s="376"/>
      <c r="M4" s="376"/>
      <c r="N4" s="376"/>
      <c r="O4" s="376"/>
      <c r="P4" s="376"/>
      <c r="Q4" s="376"/>
      <c r="R4" s="376" t="s">
        <v>47</v>
      </c>
      <c r="S4" s="376" t="s">
        <v>52</v>
      </c>
      <c r="T4" s="376" t="s">
        <v>144</v>
      </c>
      <c r="U4" s="376" t="s">
        <v>49</v>
      </c>
      <c r="V4" s="376"/>
      <c r="W4" s="376"/>
    </row>
    <row r="5" spans="2:23" x14ac:dyDescent="0.25">
      <c r="B5" s="377" t="s">
        <v>406</v>
      </c>
      <c r="G5" s="378" t="str">
        <f>'Report dat z EP - celkem'!G5</f>
        <v>Aktualizace dne 20.6.2024</v>
      </c>
      <c r="I5" s="376"/>
      <c r="J5" s="376"/>
      <c r="K5" s="376"/>
      <c r="L5" s="376"/>
      <c r="M5" s="376"/>
      <c r="N5" s="376"/>
      <c r="O5" s="376"/>
      <c r="P5" s="376"/>
      <c r="Q5" s="376"/>
      <c r="R5" s="376" t="s">
        <v>106</v>
      </c>
      <c r="S5" s="376" t="s">
        <v>53</v>
      </c>
      <c r="T5" s="376" t="s">
        <v>107</v>
      </c>
      <c r="U5" s="376"/>
      <c r="V5" s="376"/>
      <c r="W5" s="376"/>
    </row>
    <row r="6" spans="2:23" ht="7.5" customHeight="1" x14ac:dyDescent="0.25">
      <c r="B6" s="377"/>
      <c r="G6" s="378"/>
      <c r="I6" s="376"/>
      <c r="J6" s="376"/>
      <c r="K6" s="376"/>
      <c r="L6" s="376"/>
      <c r="M6" s="376"/>
      <c r="N6" s="376"/>
      <c r="O6" s="376"/>
      <c r="P6" s="376"/>
      <c r="Q6" s="376"/>
      <c r="R6" s="376" t="s">
        <v>490</v>
      </c>
      <c r="S6" s="376" t="s">
        <v>238</v>
      </c>
      <c r="T6" s="376" t="s">
        <v>57</v>
      </c>
      <c r="U6" s="376"/>
      <c r="V6" s="376"/>
      <c r="W6" s="376"/>
    </row>
    <row r="7" spans="2:23" ht="7.5" customHeight="1" x14ac:dyDescent="0.25">
      <c r="F7" s="379"/>
      <c r="G7" s="379"/>
      <c r="H7" s="379"/>
      <c r="I7" s="380"/>
      <c r="J7" s="380"/>
      <c r="K7" s="380"/>
      <c r="L7" s="380"/>
      <c r="M7" s="380"/>
      <c r="N7" s="380"/>
      <c r="O7" s="380"/>
      <c r="P7" s="376"/>
      <c r="Q7" s="376"/>
      <c r="R7" s="376" t="s">
        <v>491</v>
      </c>
      <c r="S7" s="376" t="s">
        <v>236</v>
      </c>
      <c r="T7" s="376" t="s">
        <v>58</v>
      </c>
      <c r="U7" s="376"/>
      <c r="V7" s="376"/>
      <c r="W7" s="376"/>
    </row>
    <row r="8" spans="2:23" x14ac:dyDescent="0.25">
      <c r="B8" s="381" t="s">
        <v>257</v>
      </c>
      <c r="C8" s="382"/>
      <c r="D8" s="382"/>
      <c r="E8" s="382"/>
      <c r="F8" s="382"/>
      <c r="G8" s="383"/>
      <c r="H8" s="379"/>
      <c r="I8" s="380"/>
      <c r="J8" s="380"/>
      <c r="K8" s="380"/>
      <c r="L8" s="380"/>
      <c r="M8" s="380"/>
      <c r="N8" s="380"/>
      <c r="O8" s="380"/>
      <c r="P8" s="376"/>
      <c r="Q8" s="376"/>
      <c r="R8" s="376">
        <v>0.35</v>
      </c>
      <c r="S8" s="376" t="s">
        <v>239</v>
      </c>
      <c r="T8" s="376" t="s">
        <v>106</v>
      </c>
      <c r="U8" s="376"/>
      <c r="V8" s="376" t="s">
        <v>106</v>
      </c>
      <c r="W8" s="376"/>
    </row>
    <row r="9" spans="2:23" x14ac:dyDescent="0.25">
      <c r="B9" s="384"/>
      <c r="C9" s="385"/>
      <c r="D9" s="386" t="s">
        <v>465</v>
      </c>
      <c r="E9" s="387"/>
      <c r="F9" s="388" t="s">
        <v>466</v>
      </c>
      <c r="G9" s="389"/>
      <c r="H9" s="379"/>
      <c r="I9" s="380"/>
      <c r="J9" s="380"/>
      <c r="K9" s="380"/>
      <c r="L9" s="380"/>
      <c r="M9" s="380"/>
      <c r="N9" s="380"/>
      <c r="O9" s="380"/>
      <c r="P9" s="376"/>
      <c r="Q9" s="376"/>
      <c r="R9" s="376">
        <v>0.45</v>
      </c>
      <c r="S9" s="376" t="s">
        <v>240</v>
      </c>
      <c r="T9" s="376"/>
      <c r="U9" s="376"/>
      <c r="V9" s="376" t="s">
        <v>241</v>
      </c>
      <c r="W9" s="376"/>
    </row>
    <row r="10" spans="2:23" x14ac:dyDescent="0.25">
      <c r="B10" s="384"/>
      <c r="C10" s="385"/>
      <c r="D10" s="390" t="s">
        <v>22</v>
      </c>
      <c r="E10" s="390" t="s">
        <v>80</v>
      </c>
      <c r="F10" s="390" t="s">
        <v>22</v>
      </c>
      <c r="G10" s="390" t="s">
        <v>80</v>
      </c>
      <c r="H10" s="379"/>
      <c r="I10" s="380"/>
      <c r="J10" s="380"/>
      <c r="K10" s="380"/>
      <c r="L10" s="380"/>
      <c r="M10" s="380"/>
      <c r="N10" s="380"/>
      <c r="O10" s="380"/>
      <c r="P10" s="376"/>
      <c r="Q10" s="376"/>
      <c r="R10" s="376">
        <v>0.55000000000000004</v>
      </c>
      <c r="S10" s="376" t="s">
        <v>242</v>
      </c>
      <c r="T10" s="376"/>
      <c r="U10" s="376"/>
      <c r="V10" s="376" t="s">
        <v>410</v>
      </c>
      <c r="W10" s="376"/>
    </row>
    <row r="11" spans="2:23" ht="16.5" customHeight="1" x14ac:dyDescent="0.25">
      <c r="B11" s="391" t="s">
        <v>258</v>
      </c>
      <c r="C11" s="392"/>
      <c r="D11" s="156">
        <f>E11*3.6</f>
        <v>0</v>
      </c>
      <c r="E11" s="157"/>
      <c r="F11" s="156">
        <f>G11*3.6</f>
        <v>0</v>
      </c>
      <c r="G11" s="157"/>
      <c r="H11" s="379"/>
      <c r="I11" s="380"/>
      <c r="J11" s="380"/>
      <c r="K11" s="380"/>
      <c r="L11" s="380"/>
      <c r="M11" s="380"/>
      <c r="N11" s="380"/>
      <c r="O11" s="380"/>
      <c r="P11" s="376"/>
      <c r="Q11" s="376"/>
      <c r="R11" s="376">
        <v>0.65</v>
      </c>
      <c r="S11" s="376" t="s">
        <v>244</v>
      </c>
      <c r="T11" s="376"/>
      <c r="U11" s="376"/>
      <c r="V11" s="376" t="s">
        <v>245</v>
      </c>
      <c r="W11" s="376"/>
    </row>
    <row r="12" spans="2:23" ht="16.5" customHeight="1" x14ac:dyDescent="0.25">
      <c r="B12" s="391" t="s">
        <v>65</v>
      </c>
      <c r="C12" s="392"/>
      <c r="D12" s="156">
        <f t="shared" ref="D12:F21" si="0">E12*3.6</f>
        <v>0</v>
      </c>
      <c r="E12" s="157"/>
      <c r="F12" s="156">
        <f t="shared" si="0"/>
        <v>0</v>
      </c>
      <c r="G12" s="157"/>
      <c r="H12" s="379"/>
      <c r="I12" s="380"/>
      <c r="J12" s="380"/>
      <c r="K12" s="380"/>
      <c r="L12" s="380"/>
      <c r="M12" s="380"/>
      <c r="N12" s="380"/>
      <c r="O12" s="380"/>
      <c r="P12" s="376"/>
      <c r="Q12" s="376"/>
      <c r="R12" s="376" t="s">
        <v>106</v>
      </c>
      <c r="S12" s="376" t="s">
        <v>246</v>
      </c>
      <c r="T12" s="376"/>
      <c r="U12" s="376"/>
      <c r="V12" s="376" t="s">
        <v>393</v>
      </c>
      <c r="W12" s="376"/>
    </row>
    <row r="13" spans="2:23" ht="16.5" customHeight="1" x14ac:dyDescent="0.25">
      <c r="B13" s="391" t="s">
        <v>83</v>
      </c>
      <c r="C13" s="392"/>
      <c r="D13" s="156">
        <f t="shared" si="0"/>
        <v>0</v>
      </c>
      <c r="E13" s="157"/>
      <c r="F13" s="156">
        <f t="shared" si="0"/>
        <v>0</v>
      </c>
      <c r="G13" s="157"/>
      <c r="H13" s="379"/>
      <c r="I13" s="380"/>
      <c r="J13" s="380"/>
      <c r="K13" s="380"/>
      <c r="L13" s="380"/>
      <c r="M13" s="380"/>
      <c r="N13" s="380"/>
      <c r="O13" s="380"/>
      <c r="P13" s="376"/>
      <c r="Q13" s="376"/>
      <c r="R13" s="376"/>
      <c r="S13" s="376" t="s">
        <v>247</v>
      </c>
      <c r="T13" s="376"/>
      <c r="U13" s="376"/>
      <c r="V13" s="376" t="s">
        <v>408</v>
      </c>
      <c r="W13" s="376"/>
    </row>
    <row r="14" spans="2:23" ht="16.5" customHeight="1" x14ac:dyDescent="0.25">
      <c r="B14" s="391" t="s">
        <v>84</v>
      </c>
      <c r="C14" s="392"/>
      <c r="D14" s="156">
        <f t="shared" ref="D14" si="1">E14*3.6</f>
        <v>0</v>
      </c>
      <c r="E14" s="157"/>
      <c r="F14" s="156">
        <f t="shared" ref="F14" si="2">G14*3.6</f>
        <v>0</v>
      </c>
      <c r="G14" s="157"/>
      <c r="H14" s="379"/>
      <c r="I14" s="380"/>
      <c r="J14" s="380"/>
      <c r="K14" s="380"/>
      <c r="L14" s="380"/>
      <c r="M14" s="380"/>
      <c r="N14" s="380"/>
      <c r="O14" s="380"/>
      <c r="P14" s="376"/>
      <c r="Q14" s="376"/>
      <c r="R14" s="376"/>
      <c r="S14" s="376" t="s">
        <v>248</v>
      </c>
      <c r="T14" s="376"/>
      <c r="U14" s="376"/>
      <c r="V14" s="376" t="s">
        <v>409</v>
      </c>
      <c r="W14" s="376"/>
    </row>
    <row r="15" spans="2:23" ht="16.5" customHeight="1" x14ac:dyDescent="0.25">
      <c r="B15" s="391" t="s">
        <v>85</v>
      </c>
      <c r="C15" s="392"/>
      <c r="D15" s="156">
        <f t="shared" ref="D15" si="3">E15*3.6</f>
        <v>0</v>
      </c>
      <c r="E15" s="157"/>
      <c r="F15" s="156">
        <f t="shared" ref="F15" si="4">G15*3.6</f>
        <v>0</v>
      </c>
      <c r="G15" s="157"/>
      <c r="H15" s="379"/>
      <c r="I15" s="380"/>
      <c r="J15" s="380"/>
      <c r="K15" s="380"/>
      <c r="L15" s="380"/>
      <c r="M15" s="380"/>
      <c r="N15" s="380"/>
      <c r="O15" s="380"/>
      <c r="P15" s="376"/>
      <c r="Q15" s="376"/>
      <c r="R15" s="376"/>
      <c r="S15" s="376"/>
      <c r="T15" s="376"/>
      <c r="U15" s="376"/>
      <c r="V15" s="376"/>
      <c r="W15" s="376"/>
    </row>
    <row r="16" spans="2:23" ht="16.5" customHeight="1" x14ac:dyDescent="0.25">
      <c r="B16" s="391" t="s">
        <v>86</v>
      </c>
      <c r="C16" s="392"/>
      <c r="D16" s="156">
        <f t="shared" ref="D16" si="5">E16*3.6</f>
        <v>0</v>
      </c>
      <c r="E16" s="157"/>
      <c r="F16" s="156">
        <f t="shared" ref="F16" si="6">G16*3.6</f>
        <v>0</v>
      </c>
      <c r="G16" s="157"/>
      <c r="H16" s="379"/>
      <c r="I16" s="380"/>
      <c r="J16" s="380"/>
      <c r="K16" s="380"/>
      <c r="L16" s="380"/>
      <c r="M16" s="380"/>
      <c r="N16" s="380"/>
      <c r="O16" s="380"/>
      <c r="P16" s="376"/>
      <c r="Q16" s="376"/>
      <c r="R16" s="376"/>
      <c r="S16" s="376"/>
      <c r="T16" s="376"/>
      <c r="U16" s="376"/>
      <c r="V16" s="376"/>
      <c r="W16" s="376"/>
    </row>
    <row r="17" spans="2:23" ht="16.5" customHeight="1" x14ac:dyDescent="0.25">
      <c r="B17" s="391" t="s">
        <v>43</v>
      </c>
      <c r="C17" s="392"/>
      <c r="D17" s="156">
        <f t="shared" ref="D17" si="7">E17*3.6</f>
        <v>0</v>
      </c>
      <c r="E17" s="157"/>
      <c r="F17" s="156">
        <f t="shared" ref="F17" si="8">G17*3.6</f>
        <v>0</v>
      </c>
      <c r="G17" s="157"/>
      <c r="H17" s="379"/>
      <c r="I17" s="380"/>
      <c r="J17" s="380"/>
      <c r="K17" s="380"/>
      <c r="L17" s="380"/>
      <c r="M17" s="380"/>
      <c r="N17" s="380"/>
      <c r="O17" s="380"/>
      <c r="P17" s="376"/>
      <c r="Q17" s="376"/>
      <c r="R17" s="393"/>
      <c r="S17" s="393"/>
      <c r="T17" s="376"/>
      <c r="U17" s="376"/>
      <c r="V17" s="376"/>
      <c r="W17" s="376"/>
    </row>
    <row r="18" spans="2:23" ht="16.5" customHeight="1" x14ac:dyDescent="0.25">
      <c r="B18" s="391" t="s">
        <v>30</v>
      </c>
      <c r="C18" s="392"/>
      <c r="D18" s="156">
        <f t="shared" ref="D18:D19" si="9">E18*3.6</f>
        <v>0</v>
      </c>
      <c r="E18" s="157"/>
      <c r="F18" s="156">
        <f t="shared" ref="F18" si="10">G18*3.6</f>
        <v>0</v>
      </c>
      <c r="G18" s="157"/>
      <c r="H18" s="379"/>
      <c r="I18" s="380"/>
      <c r="J18" s="380"/>
      <c r="K18" s="380"/>
      <c r="L18" s="380"/>
      <c r="M18" s="380"/>
      <c r="N18" s="380"/>
      <c r="O18" s="380"/>
      <c r="P18" s="376"/>
      <c r="Q18" s="393"/>
      <c r="R18" s="376"/>
      <c r="S18" s="376"/>
      <c r="T18" s="376"/>
      <c r="U18" s="376"/>
      <c r="V18" s="376"/>
      <c r="W18" s="376"/>
    </row>
    <row r="19" spans="2:23" ht="16.5" customHeight="1" x14ac:dyDescent="0.25">
      <c r="B19" s="391" t="s">
        <v>66</v>
      </c>
      <c r="C19" s="392"/>
      <c r="D19" s="156">
        <f t="shared" si="9"/>
        <v>0</v>
      </c>
      <c r="E19" s="157"/>
      <c r="F19" s="156">
        <f t="shared" si="0"/>
        <v>0</v>
      </c>
      <c r="G19" s="157"/>
      <c r="H19" s="379"/>
      <c r="I19" s="380"/>
      <c r="J19" s="380"/>
      <c r="K19" s="380"/>
      <c r="L19" s="380"/>
      <c r="M19" s="380"/>
      <c r="N19" s="380"/>
      <c r="O19" s="380"/>
      <c r="P19" s="376"/>
      <c r="Q19" s="393"/>
      <c r="R19" s="376"/>
      <c r="S19" s="376"/>
      <c r="T19" s="376"/>
      <c r="U19" s="376"/>
      <c r="V19" s="376"/>
      <c r="W19" s="376"/>
    </row>
    <row r="20" spans="2:23" ht="16.5" customHeight="1" x14ac:dyDescent="0.25">
      <c r="B20" s="391" t="s">
        <v>81</v>
      </c>
      <c r="C20" s="392"/>
      <c r="D20" s="156">
        <f t="shared" si="0"/>
        <v>0</v>
      </c>
      <c r="E20" s="157"/>
      <c r="F20" s="156">
        <f t="shared" si="0"/>
        <v>0</v>
      </c>
      <c r="G20" s="157"/>
      <c r="H20" s="379"/>
      <c r="I20" s="380"/>
      <c r="J20" s="380"/>
      <c r="K20" s="380"/>
      <c r="L20" s="380"/>
      <c r="M20" s="380"/>
      <c r="N20" s="380"/>
      <c r="O20" s="380"/>
      <c r="P20" s="376"/>
      <c r="Q20" s="393"/>
      <c r="R20" s="376"/>
      <c r="S20" s="376"/>
      <c r="T20" s="376"/>
      <c r="U20" s="376"/>
      <c r="V20" s="376"/>
      <c r="W20" s="376"/>
    </row>
    <row r="21" spans="2:23" ht="16.5" customHeight="1" x14ac:dyDescent="0.25">
      <c r="B21" s="391" t="s">
        <v>29</v>
      </c>
      <c r="C21" s="392"/>
      <c r="D21" s="156">
        <f t="shared" si="0"/>
        <v>0</v>
      </c>
      <c r="E21" s="157"/>
      <c r="F21" s="156">
        <f t="shared" si="0"/>
        <v>0</v>
      </c>
      <c r="G21" s="157"/>
      <c r="H21" s="379"/>
      <c r="I21" s="380"/>
      <c r="J21" s="380"/>
      <c r="K21" s="380"/>
      <c r="L21" s="380"/>
      <c r="M21" s="380"/>
      <c r="N21" s="380"/>
      <c r="O21" s="380"/>
      <c r="P21" s="376"/>
      <c r="Q21" s="393"/>
      <c r="R21" s="376"/>
      <c r="S21" s="376"/>
      <c r="T21" s="376"/>
      <c r="U21" s="376"/>
      <c r="V21" s="376"/>
      <c r="W21" s="376"/>
    </row>
    <row r="22" spans="2:23" ht="16.5" customHeight="1" x14ac:dyDescent="0.25">
      <c r="B22" s="391" t="s">
        <v>21</v>
      </c>
      <c r="C22" s="392"/>
      <c r="D22" s="158">
        <f>SUM(D11:D21)</f>
        <v>0</v>
      </c>
      <c r="E22" s="158">
        <f>SUM(E11:E21)</f>
        <v>0</v>
      </c>
      <c r="F22" s="158">
        <f>SUM(F11:F21)</f>
        <v>0</v>
      </c>
      <c r="G22" s="158">
        <f t="shared" ref="G22" si="11">SUM(G11:G21)</f>
        <v>0</v>
      </c>
      <c r="H22" s="379"/>
      <c r="I22" s="380"/>
      <c r="J22" s="380"/>
      <c r="K22" s="380"/>
      <c r="L22" s="380"/>
      <c r="M22" s="380"/>
      <c r="N22" s="380"/>
      <c r="O22" s="380"/>
      <c r="P22" s="376"/>
      <c r="Q22" s="393"/>
      <c r="R22" s="376"/>
      <c r="S22" s="376"/>
      <c r="T22" s="376"/>
      <c r="U22" s="376"/>
      <c r="V22" s="376"/>
      <c r="W22" s="376"/>
    </row>
    <row r="23" spans="2:23" x14ac:dyDescent="0.25">
      <c r="B23" s="394" t="s">
        <v>67</v>
      </c>
      <c r="C23" s="394"/>
      <c r="D23" s="394"/>
      <c r="E23" s="394"/>
      <c r="F23" s="394"/>
      <c r="G23" s="394"/>
      <c r="H23" s="379"/>
      <c r="I23" s="380"/>
      <c r="J23" s="380"/>
      <c r="K23" s="380"/>
      <c r="L23" s="380"/>
      <c r="M23" s="380"/>
      <c r="N23" s="380"/>
      <c r="O23" s="380"/>
      <c r="P23" s="376"/>
      <c r="Q23" s="393"/>
      <c r="R23" s="376"/>
      <c r="S23" s="376"/>
      <c r="T23" s="376"/>
      <c r="U23" s="376"/>
      <c r="V23" s="376"/>
      <c r="W23" s="376"/>
    </row>
    <row r="24" spans="2:23" ht="14.45" customHeight="1" x14ac:dyDescent="0.25">
      <c r="B24" s="395" t="s">
        <v>407</v>
      </c>
      <c r="C24" s="395"/>
      <c r="D24" s="395"/>
      <c r="E24" s="395"/>
      <c r="F24" s="395"/>
      <c r="G24" s="395"/>
      <c r="H24" s="379"/>
      <c r="I24" s="380"/>
      <c r="J24" s="380"/>
      <c r="K24" s="380"/>
      <c r="L24" s="380"/>
      <c r="M24" s="380"/>
      <c r="N24" s="380"/>
      <c r="O24" s="380"/>
      <c r="P24" s="376"/>
      <c r="Q24" s="393"/>
      <c r="R24" s="376"/>
      <c r="S24" s="376"/>
      <c r="T24" s="376"/>
      <c r="U24" s="376"/>
      <c r="V24" s="376"/>
      <c r="W24" s="376"/>
    </row>
    <row r="25" spans="2:23" ht="15.95" customHeight="1" x14ac:dyDescent="0.25">
      <c r="B25" s="395"/>
      <c r="C25" s="395"/>
      <c r="D25" s="395"/>
      <c r="E25" s="395"/>
      <c r="F25" s="395"/>
      <c r="G25" s="395"/>
      <c r="H25" s="379"/>
      <c r="I25" s="380"/>
      <c r="J25" s="380"/>
      <c r="K25" s="380"/>
      <c r="L25" s="380"/>
      <c r="M25" s="380"/>
      <c r="N25" s="380"/>
      <c r="O25" s="380"/>
      <c r="P25" s="376"/>
      <c r="Q25" s="376"/>
      <c r="R25" s="393"/>
      <c r="S25" s="393"/>
      <c r="T25" s="376"/>
      <c r="U25" s="376"/>
      <c r="V25" s="376"/>
      <c r="W25" s="376"/>
    </row>
    <row r="26" spans="2:23" x14ac:dyDescent="0.25">
      <c r="B26" s="394" t="s">
        <v>68</v>
      </c>
      <c r="C26" s="394"/>
      <c r="D26" s="394"/>
      <c r="E26" s="394"/>
      <c r="F26" s="394"/>
      <c r="G26" s="394"/>
      <c r="H26" s="379"/>
      <c r="I26" s="379"/>
      <c r="J26" s="379"/>
      <c r="K26" s="379"/>
      <c r="L26" s="379"/>
      <c r="M26" s="379"/>
      <c r="N26" s="379"/>
      <c r="O26" s="379"/>
      <c r="Q26" s="396"/>
    </row>
    <row r="27" spans="2:23" ht="15.75" customHeight="1" thickBot="1" x14ac:dyDescent="0.3">
      <c r="D27" s="397"/>
      <c r="F27" s="379"/>
      <c r="G27" s="379"/>
      <c r="H27" s="379"/>
      <c r="I27" s="379"/>
      <c r="J27" s="379"/>
      <c r="K27" s="379"/>
      <c r="L27" s="379"/>
      <c r="M27" s="379"/>
      <c r="N27" s="379"/>
      <c r="O27" s="379"/>
      <c r="Q27" s="396"/>
    </row>
    <row r="28" spans="2:23" ht="15.75" thickBot="1" x14ac:dyDescent="0.3">
      <c r="B28" s="362" t="s">
        <v>69</v>
      </c>
      <c r="C28" s="363"/>
      <c r="D28" s="363"/>
      <c r="E28" s="363"/>
      <c r="F28" s="364"/>
      <c r="G28" s="9"/>
      <c r="H28" s="379"/>
      <c r="I28" s="379"/>
      <c r="J28" s="379"/>
      <c r="K28" s="379"/>
      <c r="L28" s="379"/>
      <c r="M28" s="379"/>
      <c r="N28" s="379"/>
      <c r="O28" s="379"/>
      <c r="Q28" s="396"/>
    </row>
    <row r="29" spans="2:23" x14ac:dyDescent="0.25">
      <c r="D29" s="397"/>
      <c r="F29" s="379"/>
      <c r="G29" s="379"/>
      <c r="H29" s="379"/>
      <c r="I29" s="379"/>
      <c r="J29" s="379"/>
      <c r="K29" s="379"/>
      <c r="L29" s="379"/>
      <c r="M29" s="379"/>
      <c r="N29" s="379"/>
      <c r="O29" s="379"/>
      <c r="Q29" s="396"/>
    </row>
    <row r="30" spans="2:23" x14ac:dyDescent="0.25">
      <c r="B30" s="381" t="s">
        <v>132</v>
      </c>
      <c r="C30" s="382"/>
      <c r="D30" s="382"/>
      <c r="E30" s="382"/>
      <c r="F30" s="382"/>
      <c r="G30" s="383"/>
      <c r="H30" s="379"/>
      <c r="I30" s="379"/>
      <c r="J30" s="379"/>
      <c r="K30" s="379"/>
      <c r="L30" s="379"/>
      <c r="M30" s="379"/>
      <c r="N30" s="379"/>
      <c r="O30" s="379"/>
      <c r="Q30" s="396"/>
    </row>
    <row r="31" spans="2:23" x14ac:dyDescent="0.25">
      <c r="B31" s="398"/>
      <c r="C31" s="399"/>
      <c r="D31" s="400" t="s">
        <v>70</v>
      </c>
      <c r="E31" s="400"/>
      <c r="F31" s="400" t="s">
        <v>71</v>
      </c>
      <c r="G31" s="400"/>
      <c r="H31" s="379"/>
      <c r="I31" s="379"/>
      <c r="J31" s="379"/>
      <c r="K31" s="379"/>
      <c r="L31" s="379"/>
      <c r="M31" s="379"/>
      <c r="N31" s="379"/>
      <c r="O31" s="379"/>
      <c r="Q31" s="396"/>
    </row>
    <row r="32" spans="2:23" x14ac:dyDescent="0.25">
      <c r="B32" s="398"/>
      <c r="C32" s="399"/>
      <c r="D32" s="401" t="s">
        <v>22</v>
      </c>
      <c r="E32" s="401" t="s">
        <v>23</v>
      </c>
      <c r="F32" s="401" t="s">
        <v>22</v>
      </c>
      <c r="G32" s="401" t="s">
        <v>23</v>
      </c>
      <c r="H32" s="379"/>
      <c r="I32" s="379"/>
      <c r="J32" s="379"/>
      <c r="K32" s="379"/>
      <c r="L32" s="379"/>
      <c r="M32" s="379"/>
      <c r="N32" s="379"/>
      <c r="O32" s="379"/>
      <c r="R32" s="396"/>
      <c r="S32" s="396"/>
    </row>
    <row r="33" spans="2:38" ht="16.5" customHeight="1" x14ac:dyDescent="0.25">
      <c r="B33" s="391" t="s">
        <v>7</v>
      </c>
      <c r="C33" s="392"/>
      <c r="D33" s="164">
        <f>E33*3.6</f>
        <v>0</v>
      </c>
      <c r="E33" s="157"/>
      <c r="F33" s="164">
        <f>D33*1.2</f>
        <v>0</v>
      </c>
      <c r="G33" s="164">
        <f>E33*1.2</f>
        <v>0</v>
      </c>
      <c r="H33" s="379"/>
      <c r="I33" s="379"/>
      <c r="J33" s="379"/>
      <c r="K33" s="379"/>
      <c r="L33" s="379"/>
      <c r="M33" s="379"/>
      <c r="N33" s="379"/>
      <c r="O33" s="379"/>
      <c r="Q33" s="396"/>
    </row>
    <row r="34" spans="2:38" ht="16.5" customHeight="1" x14ac:dyDescent="0.25">
      <c r="B34" s="391" t="s">
        <v>8</v>
      </c>
      <c r="C34" s="392"/>
      <c r="D34" s="164">
        <f t="shared" ref="D34:D39" si="12">E34*3.6</f>
        <v>0</v>
      </c>
      <c r="E34" s="157"/>
      <c r="F34" s="164">
        <f t="shared" ref="F34:G39" si="13">D34*1.2</f>
        <v>0</v>
      </c>
      <c r="G34" s="164">
        <f t="shared" si="13"/>
        <v>0</v>
      </c>
      <c r="H34" s="379"/>
      <c r="I34" s="379"/>
      <c r="J34" s="379"/>
      <c r="K34" s="379"/>
      <c r="L34" s="379"/>
      <c r="M34" s="379"/>
      <c r="N34" s="379"/>
      <c r="O34" s="379"/>
      <c r="Q34" s="396"/>
    </row>
    <row r="35" spans="2:38" ht="16.5" customHeight="1" x14ac:dyDescent="0.25">
      <c r="B35" s="391" t="s">
        <v>72</v>
      </c>
      <c r="C35" s="392"/>
      <c r="D35" s="164">
        <f t="shared" si="12"/>
        <v>0</v>
      </c>
      <c r="E35" s="157"/>
      <c r="F35" s="164">
        <f t="shared" si="13"/>
        <v>0</v>
      </c>
      <c r="G35" s="164">
        <f t="shared" si="13"/>
        <v>0</v>
      </c>
      <c r="H35" s="379"/>
      <c r="I35" s="379"/>
      <c r="J35" s="379"/>
      <c r="K35" s="379"/>
      <c r="L35" s="379"/>
      <c r="M35" s="379"/>
      <c r="N35" s="379"/>
      <c r="O35" s="379"/>
      <c r="Q35" s="396"/>
    </row>
    <row r="36" spans="2:38" ht="16.5" customHeight="1" x14ac:dyDescent="0.25">
      <c r="B36" s="391" t="s">
        <v>73</v>
      </c>
      <c r="C36" s="392"/>
      <c r="D36" s="164">
        <f t="shared" si="12"/>
        <v>0</v>
      </c>
      <c r="E36" s="157"/>
      <c r="F36" s="164">
        <f t="shared" si="13"/>
        <v>0</v>
      </c>
      <c r="G36" s="164">
        <f t="shared" si="13"/>
        <v>0</v>
      </c>
      <c r="H36" s="379"/>
      <c r="I36" s="379"/>
      <c r="J36" s="379"/>
      <c r="K36" s="379"/>
      <c r="L36" s="379"/>
      <c r="M36" s="379"/>
      <c r="N36" s="379"/>
      <c r="O36" s="379"/>
      <c r="Q36" s="396"/>
    </row>
    <row r="37" spans="2:38" ht="16.5" customHeight="1" x14ac:dyDescent="0.25">
      <c r="B37" s="391" t="s">
        <v>74</v>
      </c>
      <c r="C37" s="392"/>
      <c r="D37" s="164">
        <f t="shared" si="12"/>
        <v>0</v>
      </c>
      <c r="E37" s="157"/>
      <c r="F37" s="164">
        <f t="shared" si="13"/>
        <v>0</v>
      </c>
      <c r="G37" s="164">
        <f t="shared" si="13"/>
        <v>0</v>
      </c>
      <c r="H37" s="379"/>
      <c r="I37" s="379"/>
      <c r="J37" s="379"/>
      <c r="K37" s="379"/>
      <c r="L37" s="379"/>
      <c r="M37" s="379"/>
      <c r="N37" s="379"/>
      <c r="O37" s="379"/>
      <c r="Q37" s="396"/>
    </row>
    <row r="38" spans="2:38" ht="16.5" customHeight="1" x14ac:dyDescent="0.25">
      <c r="B38" s="391" t="s">
        <v>75</v>
      </c>
      <c r="C38" s="392"/>
      <c r="D38" s="164">
        <f t="shared" si="12"/>
        <v>0</v>
      </c>
      <c r="E38" s="157"/>
      <c r="F38" s="164">
        <f t="shared" si="13"/>
        <v>0</v>
      </c>
      <c r="G38" s="164">
        <f t="shared" si="13"/>
        <v>0</v>
      </c>
      <c r="H38" s="379"/>
      <c r="I38" s="379"/>
      <c r="J38" s="379"/>
      <c r="K38" s="379"/>
      <c r="L38" s="379"/>
      <c r="M38" s="379"/>
      <c r="N38" s="379"/>
      <c r="O38" s="379"/>
      <c r="Q38" s="396"/>
    </row>
    <row r="39" spans="2:38" ht="16.5" customHeight="1" x14ac:dyDescent="0.25">
      <c r="B39" s="402" t="s">
        <v>76</v>
      </c>
      <c r="C39" s="403"/>
      <c r="D39" s="164">
        <f t="shared" si="12"/>
        <v>0</v>
      </c>
      <c r="E39" s="157"/>
      <c r="F39" s="164">
        <f t="shared" si="13"/>
        <v>0</v>
      </c>
      <c r="G39" s="164">
        <f t="shared" si="13"/>
        <v>0</v>
      </c>
      <c r="H39" s="379"/>
      <c r="I39" s="379"/>
      <c r="J39" s="379"/>
      <c r="K39" s="379"/>
      <c r="L39" s="379"/>
      <c r="M39" s="379"/>
      <c r="N39" s="379"/>
      <c r="O39" s="379"/>
      <c r="Q39" s="396"/>
    </row>
    <row r="40" spans="2:38" ht="16.5" customHeight="1" x14ac:dyDescent="0.25">
      <c r="B40" s="391" t="s">
        <v>21</v>
      </c>
      <c r="C40" s="392"/>
      <c r="D40" s="165">
        <f>SUM(D33:D39)</f>
        <v>0</v>
      </c>
      <c r="E40" s="165">
        <f t="shared" ref="E40:G40" si="14">SUM(E33:E39)</f>
        <v>0</v>
      </c>
      <c r="F40" s="165">
        <f t="shared" si="14"/>
        <v>0</v>
      </c>
      <c r="G40" s="165">
        <f t="shared" si="14"/>
        <v>0</v>
      </c>
      <c r="H40" s="379"/>
      <c r="I40" s="379"/>
      <c r="J40" s="379"/>
      <c r="K40" s="379"/>
      <c r="L40" s="379"/>
      <c r="M40" s="379"/>
      <c r="N40" s="379"/>
      <c r="O40" s="379"/>
    </row>
    <row r="41" spans="2:38" x14ac:dyDescent="0.25">
      <c r="B41" s="404" t="s">
        <v>274</v>
      </c>
      <c r="C41" s="404"/>
      <c r="D41" s="404"/>
      <c r="E41" s="404"/>
      <c r="F41" s="404"/>
      <c r="G41" s="404"/>
      <c r="H41" s="379"/>
      <c r="I41" s="379"/>
      <c r="J41" s="379"/>
      <c r="K41" s="379"/>
      <c r="L41" s="379"/>
      <c r="M41" s="379"/>
      <c r="N41" s="379"/>
      <c r="O41" s="379"/>
    </row>
    <row r="42" spans="2:38" x14ac:dyDescent="0.25">
      <c r="B42" s="404" t="s">
        <v>273</v>
      </c>
      <c r="C42" s="404"/>
      <c r="D42" s="404"/>
      <c r="E42" s="404"/>
      <c r="F42" s="404"/>
      <c r="G42" s="404"/>
      <c r="H42" s="379"/>
      <c r="I42" s="379"/>
      <c r="J42" s="379"/>
      <c r="K42" s="379"/>
      <c r="L42" s="379"/>
      <c r="M42" s="379"/>
      <c r="N42" s="379"/>
      <c r="O42" s="379"/>
    </row>
    <row r="43" spans="2:38" x14ac:dyDescent="0.25">
      <c r="B43" s="365" t="s">
        <v>5</v>
      </c>
      <c r="C43" s="366"/>
      <c r="D43" s="366"/>
      <c r="E43" s="366"/>
      <c r="F43" s="366"/>
      <c r="G43" s="367"/>
    </row>
    <row r="44" spans="2:38" x14ac:dyDescent="0.25">
      <c r="B44" s="405"/>
      <c r="C44" s="405"/>
      <c r="D44" s="405"/>
      <c r="E44" s="405"/>
      <c r="F44" s="405"/>
      <c r="G44" s="405"/>
      <c r="H44" s="405"/>
      <c r="I44" s="405"/>
      <c r="J44" s="405"/>
      <c r="K44" s="405"/>
      <c r="L44" s="405"/>
      <c r="M44" s="405"/>
      <c r="N44" s="405"/>
      <c r="O44" s="405"/>
      <c r="AI44" s="405"/>
      <c r="AJ44" s="405"/>
      <c r="AK44" s="405"/>
      <c r="AL44" s="405"/>
    </row>
    <row r="45" spans="2:38" ht="30" x14ac:dyDescent="0.25">
      <c r="B45" s="369" t="s">
        <v>56</v>
      </c>
      <c r="C45" s="370"/>
      <c r="D45" s="368" t="s">
        <v>493</v>
      </c>
      <c r="E45" s="368" t="s">
        <v>16</v>
      </c>
      <c r="F45" s="371" t="s">
        <v>109</v>
      </c>
    </row>
    <row r="46" spans="2:38" ht="16.5" customHeight="1" x14ac:dyDescent="0.25">
      <c r="B46" s="14" t="s">
        <v>82</v>
      </c>
      <c r="C46" s="195" t="str">
        <f t="shared" ref="C46:C54" si="15">IF(D46=0, "Ne", "Ano")</f>
        <v>Ne</v>
      </c>
      <c r="D46" s="185"/>
      <c r="E46" s="186">
        <f>D46</f>
        <v>0</v>
      </c>
      <c r="F46" s="161"/>
    </row>
    <row r="47" spans="2:38" ht="16.5" customHeight="1" x14ac:dyDescent="0.25">
      <c r="B47" s="14" t="s">
        <v>6</v>
      </c>
      <c r="C47" s="195" t="str">
        <f t="shared" si="15"/>
        <v>Ne</v>
      </c>
      <c r="D47" s="185"/>
      <c r="E47" s="186">
        <f t="shared" ref="E47:E61" si="16">D47</f>
        <v>0</v>
      </c>
      <c r="F47" s="161"/>
    </row>
    <row r="48" spans="2:38" ht="16.5" customHeight="1" x14ac:dyDescent="0.25">
      <c r="B48" s="14" t="s">
        <v>7</v>
      </c>
      <c r="C48" s="195" t="str">
        <f t="shared" si="15"/>
        <v>Ne</v>
      </c>
      <c r="D48" s="185"/>
      <c r="E48" s="186">
        <f t="shared" si="16"/>
        <v>0</v>
      </c>
      <c r="F48" s="161"/>
    </row>
    <row r="49" spans="2:7" ht="16.5" customHeight="1" x14ac:dyDescent="0.25">
      <c r="B49" s="14" t="s">
        <v>8</v>
      </c>
      <c r="C49" s="195" t="str">
        <f t="shared" si="15"/>
        <v>Ne</v>
      </c>
      <c r="D49" s="185"/>
      <c r="E49" s="186">
        <f t="shared" si="16"/>
        <v>0</v>
      </c>
      <c r="F49" s="161"/>
    </row>
    <row r="50" spans="2:7" ht="16.5" customHeight="1" x14ac:dyDescent="0.25">
      <c r="B50" s="14" t="s">
        <v>9</v>
      </c>
      <c r="C50" s="195" t="str">
        <f t="shared" si="15"/>
        <v>Ne</v>
      </c>
      <c r="D50" s="185"/>
      <c r="E50" s="186">
        <f t="shared" si="16"/>
        <v>0</v>
      </c>
      <c r="F50" s="161"/>
    </row>
    <row r="51" spans="2:7" ht="16.5" customHeight="1" x14ac:dyDescent="0.25">
      <c r="B51" s="14" t="s">
        <v>10</v>
      </c>
      <c r="C51" s="195" t="str">
        <f t="shared" si="15"/>
        <v>Ne</v>
      </c>
      <c r="D51" s="185"/>
      <c r="E51" s="186">
        <f t="shared" si="16"/>
        <v>0</v>
      </c>
      <c r="F51" s="161"/>
    </row>
    <row r="52" spans="2:7" ht="16.5" customHeight="1" x14ac:dyDescent="0.25">
      <c r="B52" s="14" t="s">
        <v>11</v>
      </c>
      <c r="C52" s="195" t="str">
        <f t="shared" si="15"/>
        <v>Ne</v>
      </c>
      <c r="D52" s="185"/>
      <c r="E52" s="186">
        <f t="shared" si="16"/>
        <v>0</v>
      </c>
      <c r="F52" s="161"/>
    </row>
    <row r="53" spans="2:7" ht="16.5" customHeight="1" x14ac:dyDescent="0.25">
      <c r="B53" s="14" t="s">
        <v>12</v>
      </c>
      <c r="C53" s="195" t="str">
        <f t="shared" si="15"/>
        <v>Ne</v>
      </c>
      <c r="D53" s="185"/>
      <c r="E53" s="186">
        <f t="shared" si="16"/>
        <v>0</v>
      </c>
      <c r="F53" s="161"/>
    </row>
    <row r="54" spans="2:7" ht="16.5" customHeight="1" x14ac:dyDescent="0.25">
      <c r="B54" s="14" t="s">
        <v>13</v>
      </c>
      <c r="C54" s="195" t="str">
        <f t="shared" si="15"/>
        <v>Ne</v>
      </c>
      <c r="D54" s="185"/>
      <c r="E54" s="186">
        <f t="shared" si="16"/>
        <v>0</v>
      </c>
      <c r="F54" s="161"/>
    </row>
    <row r="55" spans="2:7" ht="16.5" customHeight="1" x14ac:dyDescent="0.25">
      <c r="B55" s="14" t="s">
        <v>110</v>
      </c>
      <c r="C55" s="195" t="str">
        <f t="shared" ref="C55:C62" si="17">IF(D55=0, "Ne", "Ano")</f>
        <v>Ne</v>
      </c>
      <c r="D55" s="186">
        <f>D84</f>
        <v>0</v>
      </c>
      <c r="E55" s="186">
        <f t="shared" si="16"/>
        <v>0</v>
      </c>
      <c r="F55" s="162">
        <f>F84</f>
        <v>0</v>
      </c>
    </row>
    <row r="56" spans="2:7" ht="16.5" customHeight="1" x14ac:dyDescent="0.25">
      <c r="B56" s="14" t="s">
        <v>77</v>
      </c>
      <c r="C56" s="195" t="str">
        <f t="shared" si="17"/>
        <v>Ne</v>
      </c>
      <c r="D56" s="186">
        <f>D132</f>
        <v>0</v>
      </c>
      <c r="E56" s="186">
        <f t="shared" si="16"/>
        <v>0</v>
      </c>
      <c r="F56" s="162">
        <f>F132</f>
        <v>0</v>
      </c>
    </row>
    <row r="57" spans="2:7" ht="16.5" customHeight="1" x14ac:dyDescent="0.25">
      <c r="B57" s="14" t="s">
        <v>111</v>
      </c>
      <c r="C57" s="195" t="str">
        <f t="shared" si="17"/>
        <v>Ne</v>
      </c>
      <c r="D57" s="185"/>
      <c r="E57" s="186">
        <f t="shared" si="16"/>
        <v>0</v>
      </c>
      <c r="F57" s="161"/>
    </row>
    <row r="58" spans="2:7" ht="16.5" customHeight="1" x14ac:dyDescent="0.25">
      <c r="B58" s="406" t="s">
        <v>127</v>
      </c>
      <c r="C58" s="195" t="str">
        <f t="shared" si="17"/>
        <v>Ne</v>
      </c>
      <c r="D58" s="185"/>
      <c r="E58" s="186">
        <f t="shared" si="16"/>
        <v>0</v>
      </c>
      <c r="F58" s="161"/>
    </row>
    <row r="59" spans="2:7" ht="30" x14ac:dyDescent="0.25">
      <c r="B59" s="406" t="s">
        <v>476</v>
      </c>
      <c r="C59" s="195" t="str">
        <f t="shared" si="17"/>
        <v>Ne</v>
      </c>
      <c r="D59" s="185"/>
      <c r="E59" s="186">
        <f t="shared" si="16"/>
        <v>0</v>
      </c>
      <c r="F59" s="161"/>
    </row>
    <row r="60" spans="2:7" ht="16.5" customHeight="1" x14ac:dyDescent="0.25">
      <c r="B60" s="407" t="s">
        <v>112</v>
      </c>
      <c r="C60" s="195" t="str">
        <f t="shared" si="17"/>
        <v>Ne</v>
      </c>
      <c r="D60" s="185"/>
      <c r="E60" s="186">
        <f t="shared" si="16"/>
        <v>0</v>
      </c>
      <c r="F60" s="161"/>
    </row>
    <row r="61" spans="2:7" ht="16.5" customHeight="1" x14ac:dyDescent="0.25">
      <c r="B61" s="407" t="s">
        <v>134</v>
      </c>
      <c r="C61" s="195" t="str">
        <f t="shared" si="17"/>
        <v>Ne</v>
      </c>
      <c r="D61" s="185"/>
      <c r="E61" s="186">
        <f t="shared" si="16"/>
        <v>0</v>
      </c>
      <c r="F61" s="162"/>
    </row>
    <row r="62" spans="2:7" ht="30" customHeight="1" x14ac:dyDescent="0.25">
      <c r="B62" s="406" t="s">
        <v>149</v>
      </c>
      <c r="C62" s="195" t="str">
        <f t="shared" si="17"/>
        <v>Ne</v>
      </c>
      <c r="D62" s="185"/>
      <c r="E62" s="186">
        <v>0</v>
      </c>
      <c r="F62" s="162">
        <v>0</v>
      </c>
    </row>
    <row r="63" spans="2:7" x14ac:dyDescent="0.25">
      <c r="B63" s="10" t="s">
        <v>55</v>
      </c>
      <c r="C63" s="47"/>
      <c r="D63" s="187">
        <f>SUM(D46:D62)</f>
        <v>0</v>
      </c>
      <c r="E63" s="187">
        <f>SUM(E46:E62)</f>
        <v>0</v>
      </c>
      <c r="F63" s="51">
        <f>SUM(F46:F60)</f>
        <v>0</v>
      </c>
    </row>
    <row r="64" spans="2:7" x14ac:dyDescent="0.25">
      <c r="B64" s="404" t="s">
        <v>389</v>
      </c>
      <c r="C64" s="404"/>
      <c r="D64" s="404"/>
      <c r="E64" s="404"/>
      <c r="F64" s="404"/>
      <c r="G64" s="404"/>
    </row>
    <row r="65" spans="2:18" x14ac:dyDescent="0.25">
      <c r="B65" s="408"/>
      <c r="C65" s="408"/>
      <c r="D65" s="408"/>
      <c r="E65" s="408"/>
      <c r="F65" s="408"/>
      <c r="G65" s="408"/>
    </row>
    <row r="66" spans="2:18" x14ac:dyDescent="0.25">
      <c r="B66" s="372" t="s">
        <v>156</v>
      </c>
      <c r="C66" s="372"/>
      <c r="D66" s="372"/>
      <c r="E66" s="372"/>
      <c r="F66" s="372"/>
      <c r="G66" s="372"/>
      <c r="H66" s="372"/>
      <c r="I66" s="372"/>
      <c r="J66" s="372"/>
      <c r="K66" s="372"/>
      <c r="L66" s="372"/>
      <c r="M66" s="372"/>
      <c r="N66" s="372"/>
      <c r="O66" s="372"/>
      <c r="P66" s="372"/>
    </row>
    <row r="67" spans="2:18" x14ac:dyDescent="0.25">
      <c r="B67" s="373"/>
      <c r="C67" s="374"/>
      <c r="D67" s="368" t="s">
        <v>158</v>
      </c>
      <c r="E67" s="368" t="s">
        <v>159</v>
      </c>
      <c r="F67" s="368" t="s">
        <v>160</v>
      </c>
      <c r="G67" s="368" t="s">
        <v>161</v>
      </c>
      <c r="H67" s="368" t="s">
        <v>166</v>
      </c>
      <c r="I67" s="368" t="s">
        <v>167</v>
      </c>
      <c r="J67" s="368" t="s">
        <v>168</v>
      </c>
      <c r="K67" s="368" t="s">
        <v>169</v>
      </c>
      <c r="L67" s="368" t="s">
        <v>170</v>
      </c>
      <c r="M67" s="368" t="s">
        <v>171</v>
      </c>
      <c r="N67" s="368" t="s">
        <v>172</v>
      </c>
      <c r="O67" s="368" t="s">
        <v>173</v>
      </c>
      <c r="P67" s="368" t="s">
        <v>55</v>
      </c>
    </row>
    <row r="68" spans="2:18" ht="16.5" customHeight="1" x14ac:dyDescent="0.25">
      <c r="B68" s="391" t="s">
        <v>157</v>
      </c>
      <c r="C68" s="392"/>
      <c r="D68" s="196" t="s">
        <v>106</v>
      </c>
      <c r="E68" s="196" t="s">
        <v>106</v>
      </c>
      <c r="F68" s="196" t="s">
        <v>106</v>
      </c>
      <c r="G68" s="196" t="s">
        <v>106</v>
      </c>
      <c r="H68" s="196" t="s">
        <v>106</v>
      </c>
      <c r="I68" s="196" t="s">
        <v>106</v>
      </c>
      <c r="J68" s="196" t="s">
        <v>106</v>
      </c>
      <c r="K68" s="196" t="s">
        <v>106</v>
      </c>
      <c r="L68" s="196" t="s">
        <v>106</v>
      </c>
      <c r="M68" s="196" t="s">
        <v>106</v>
      </c>
      <c r="N68" s="196" t="s">
        <v>106</v>
      </c>
      <c r="O68" s="196" t="s">
        <v>106</v>
      </c>
    </row>
    <row r="69" spans="2:18" ht="16.5" customHeight="1" x14ac:dyDescent="0.25">
      <c r="B69" s="391" t="s">
        <v>394</v>
      </c>
      <c r="C69" s="392"/>
      <c r="D69" s="160" t="s">
        <v>491</v>
      </c>
      <c r="E69" s="160" t="s">
        <v>491</v>
      </c>
      <c r="F69" s="160" t="s">
        <v>491</v>
      </c>
      <c r="G69" s="160" t="s">
        <v>491</v>
      </c>
      <c r="H69" s="160" t="s">
        <v>491</v>
      </c>
      <c r="I69" s="160" t="s">
        <v>491</v>
      </c>
      <c r="J69" s="160" t="s">
        <v>491</v>
      </c>
      <c r="K69" s="160" t="s">
        <v>491</v>
      </c>
      <c r="L69" s="160" t="s">
        <v>491</v>
      </c>
      <c r="M69" s="160" t="s">
        <v>491</v>
      </c>
      <c r="N69" s="160" t="s">
        <v>491</v>
      </c>
      <c r="O69" s="160" t="s">
        <v>491</v>
      </c>
    </row>
    <row r="70" spans="2:18" ht="16.5" customHeight="1" x14ac:dyDescent="0.25">
      <c r="B70" s="409" t="s">
        <v>217</v>
      </c>
      <c r="C70" s="410"/>
      <c r="D70" s="157"/>
      <c r="E70" s="157"/>
      <c r="F70" s="157"/>
      <c r="G70" s="356"/>
      <c r="H70" s="356"/>
      <c r="I70" s="356"/>
      <c r="J70" s="356"/>
      <c r="K70" s="356"/>
      <c r="L70" s="356"/>
      <c r="M70" s="356"/>
      <c r="N70" s="356"/>
      <c r="O70" s="356"/>
      <c r="P70" s="167">
        <f>SUM(D70:O70)</f>
        <v>0</v>
      </c>
    </row>
    <row r="71" spans="2:18" ht="22.5" customHeight="1" x14ac:dyDescent="0.25">
      <c r="B71" s="411" t="s">
        <v>175</v>
      </c>
      <c r="C71" s="411"/>
      <c r="D71" s="161"/>
      <c r="E71" s="161"/>
      <c r="F71" s="161"/>
      <c r="G71" s="161"/>
      <c r="H71" s="161"/>
      <c r="I71" s="161"/>
      <c r="J71" s="161"/>
      <c r="K71" s="161"/>
      <c r="L71" s="161"/>
      <c r="M71" s="161"/>
      <c r="N71" s="161"/>
      <c r="O71" s="161"/>
      <c r="P71" s="167">
        <f>SUM(D71:O71)</f>
        <v>0</v>
      </c>
    </row>
    <row r="72" spans="2:18" ht="31.5" customHeight="1" x14ac:dyDescent="0.25">
      <c r="B72" s="412" t="s">
        <v>176</v>
      </c>
      <c r="C72" s="412"/>
      <c r="D72" s="161"/>
      <c r="E72" s="161"/>
      <c r="F72" s="161"/>
      <c r="G72" s="357"/>
      <c r="H72" s="357"/>
      <c r="I72" s="357"/>
      <c r="J72" s="357"/>
      <c r="K72" s="357"/>
      <c r="L72" s="357"/>
      <c r="M72" s="357"/>
      <c r="N72" s="357"/>
      <c r="O72" s="357"/>
      <c r="P72" s="167">
        <f t="shared" ref="P72:P74" si="18">SUM(D72:O72)</f>
        <v>0</v>
      </c>
    </row>
    <row r="73" spans="2:18" ht="31.5" customHeight="1" x14ac:dyDescent="0.25">
      <c r="B73" s="413" t="s">
        <v>271</v>
      </c>
      <c r="C73" s="414"/>
      <c r="D73" s="161"/>
      <c r="E73" s="161"/>
      <c r="F73" s="161"/>
      <c r="G73" s="357"/>
      <c r="H73" s="357"/>
      <c r="I73" s="357"/>
      <c r="J73" s="357"/>
      <c r="K73" s="357"/>
      <c r="L73" s="357"/>
      <c r="M73" s="357"/>
      <c r="N73" s="357"/>
      <c r="O73" s="357"/>
      <c r="P73" s="167">
        <f t="shared" si="18"/>
        <v>0</v>
      </c>
    </row>
    <row r="74" spans="2:18" ht="31.5" customHeight="1" x14ac:dyDescent="0.25">
      <c r="B74" s="415" t="s">
        <v>484</v>
      </c>
      <c r="C74" s="415"/>
      <c r="D74" s="162">
        <f t="shared" ref="D74:O74" si="19">D71-D72</f>
        <v>0</v>
      </c>
      <c r="E74" s="162">
        <f t="shared" si="19"/>
        <v>0</v>
      </c>
      <c r="F74" s="162">
        <f t="shared" si="19"/>
        <v>0</v>
      </c>
      <c r="G74" s="162">
        <f t="shared" si="19"/>
        <v>0</v>
      </c>
      <c r="H74" s="162">
        <f t="shared" si="19"/>
        <v>0</v>
      </c>
      <c r="I74" s="162">
        <f t="shared" si="19"/>
        <v>0</v>
      </c>
      <c r="J74" s="162">
        <f t="shared" si="19"/>
        <v>0</v>
      </c>
      <c r="K74" s="162">
        <f t="shared" si="19"/>
        <v>0</v>
      </c>
      <c r="L74" s="162">
        <f t="shared" si="19"/>
        <v>0</v>
      </c>
      <c r="M74" s="162">
        <f t="shared" si="19"/>
        <v>0</v>
      </c>
      <c r="N74" s="162">
        <f t="shared" si="19"/>
        <v>0</v>
      </c>
      <c r="O74" s="162">
        <f t="shared" si="19"/>
        <v>0</v>
      </c>
      <c r="P74" s="167">
        <f t="shared" si="18"/>
        <v>0</v>
      </c>
    </row>
    <row r="75" spans="2:18" ht="31.5" customHeight="1" x14ac:dyDescent="0.25">
      <c r="B75" s="415" t="s">
        <v>485</v>
      </c>
      <c r="C75" s="415"/>
      <c r="D75" s="162">
        <f t="shared" ref="D75:O75" si="20">D71-D73</f>
        <v>0</v>
      </c>
      <c r="E75" s="162">
        <f t="shared" si="20"/>
        <v>0</v>
      </c>
      <c r="F75" s="162">
        <f t="shared" si="20"/>
        <v>0</v>
      </c>
      <c r="G75" s="167">
        <f t="shared" si="20"/>
        <v>0</v>
      </c>
      <c r="H75" s="167">
        <f t="shared" si="20"/>
        <v>0</v>
      </c>
      <c r="I75" s="167">
        <f t="shared" si="20"/>
        <v>0</v>
      </c>
      <c r="J75" s="167">
        <f t="shared" si="20"/>
        <v>0</v>
      </c>
      <c r="K75" s="167">
        <f t="shared" si="20"/>
        <v>0</v>
      </c>
      <c r="L75" s="167">
        <f t="shared" si="20"/>
        <v>0</v>
      </c>
      <c r="M75" s="167">
        <f t="shared" si="20"/>
        <v>0</v>
      </c>
      <c r="N75" s="167">
        <f t="shared" si="20"/>
        <v>0</v>
      </c>
      <c r="O75" s="167">
        <f t="shared" si="20"/>
        <v>0</v>
      </c>
      <c r="P75" s="167">
        <f>SUM(D75:O75)</f>
        <v>0</v>
      </c>
    </row>
    <row r="76" spans="2:18" ht="18" customHeight="1" x14ac:dyDescent="0.25">
      <c r="B76" s="416" t="s">
        <v>177</v>
      </c>
      <c r="C76" s="417"/>
      <c r="D76" s="147" t="e">
        <f>D75/D71</f>
        <v>#DIV/0!</v>
      </c>
      <c r="E76" s="147" t="e">
        <f t="shared" ref="E76:O76" si="21">E75/E71</f>
        <v>#DIV/0!</v>
      </c>
      <c r="F76" s="147" t="e">
        <f t="shared" si="21"/>
        <v>#DIV/0!</v>
      </c>
      <c r="G76" s="147" t="e">
        <f t="shared" si="21"/>
        <v>#DIV/0!</v>
      </c>
      <c r="H76" s="147" t="e">
        <f t="shared" si="21"/>
        <v>#DIV/0!</v>
      </c>
      <c r="I76" s="147" t="e">
        <f t="shared" si="21"/>
        <v>#DIV/0!</v>
      </c>
      <c r="J76" s="147" t="e">
        <f t="shared" si="21"/>
        <v>#DIV/0!</v>
      </c>
      <c r="K76" s="147" t="e">
        <f t="shared" si="21"/>
        <v>#DIV/0!</v>
      </c>
      <c r="L76" s="147" t="e">
        <f t="shared" si="21"/>
        <v>#DIV/0!</v>
      </c>
      <c r="M76" s="147" t="e">
        <f t="shared" si="21"/>
        <v>#DIV/0!</v>
      </c>
      <c r="N76" s="147" t="e">
        <f t="shared" si="21"/>
        <v>#DIV/0!</v>
      </c>
      <c r="O76" s="147" t="e">
        <f t="shared" si="21"/>
        <v>#DIV/0!</v>
      </c>
    </row>
    <row r="77" spans="2:18" ht="39" customHeight="1" x14ac:dyDescent="0.25">
      <c r="B77" s="416" t="s">
        <v>178</v>
      </c>
      <c r="C77" s="417"/>
      <c r="D77" s="147" t="e">
        <f>D74/D71</f>
        <v>#DIV/0!</v>
      </c>
      <c r="E77" s="147" t="e">
        <f t="shared" ref="E77:O77" si="22">E74/E71</f>
        <v>#DIV/0!</v>
      </c>
      <c r="F77" s="147" t="e">
        <f t="shared" si="22"/>
        <v>#DIV/0!</v>
      </c>
      <c r="G77" s="147" t="e">
        <f t="shared" si="22"/>
        <v>#DIV/0!</v>
      </c>
      <c r="H77" s="147" t="e">
        <f t="shared" si="22"/>
        <v>#DIV/0!</v>
      </c>
      <c r="I77" s="147" t="e">
        <f t="shared" si="22"/>
        <v>#DIV/0!</v>
      </c>
      <c r="J77" s="147" t="e">
        <f t="shared" si="22"/>
        <v>#DIV/0!</v>
      </c>
      <c r="K77" s="147" t="e">
        <f t="shared" si="22"/>
        <v>#DIV/0!</v>
      </c>
      <c r="L77" s="147" t="e">
        <f t="shared" si="22"/>
        <v>#DIV/0!</v>
      </c>
      <c r="M77" s="147" t="e">
        <f t="shared" si="22"/>
        <v>#DIV/0!</v>
      </c>
      <c r="N77" s="147" t="e">
        <f t="shared" si="22"/>
        <v>#DIV/0!</v>
      </c>
      <c r="O77" s="147" t="e">
        <f t="shared" si="22"/>
        <v>#DIV/0!</v>
      </c>
    </row>
    <row r="78" spans="2:18" ht="17.25" customHeight="1" x14ac:dyDescent="0.25">
      <c r="B78" s="418" t="s">
        <v>269</v>
      </c>
      <c r="C78" s="419"/>
      <c r="D78" s="44" t="s">
        <v>491</v>
      </c>
      <c r="E78" s="44" t="s">
        <v>491</v>
      </c>
      <c r="F78" s="44" t="s">
        <v>491</v>
      </c>
      <c r="G78" s="44" t="s">
        <v>491</v>
      </c>
      <c r="H78" s="44" t="s">
        <v>491</v>
      </c>
      <c r="I78" s="44" t="s">
        <v>491</v>
      </c>
      <c r="J78" s="44" t="s">
        <v>491</v>
      </c>
      <c r="K78" s="44" t="s">
        <v>491</v>
      </c>
      <c r="L78" s="44" t="s">
        <v>491</v>
      </c>
      <c r="M78" s="44" t="s">
        <v>491</v>
      </c>
      <c r="N78" s="44" t="s">
        <v>491</v>
      </c>
      <c r="O78" s="44" t="s">
        <v>491</v>
      </c>
    </row>
    <row r="79" spans="2:18" ht="64.5" customHeight="1" x14ac:dyDescent="0.25">
      <c r="B79" s="420" t="s">
        <v>270</v>
      </c>
      <c r="C79" s="420"/>
      <c r="D79" s="45"/>
      <c r="E79" s="45"/>
      <c r="F79" s="45"/>
      <c r="G79" s="45"/>
      <c r="H79" s="45"/>
      <c r="I79" s="45"/>
      <c r="J79" s="45"/>
      <c r="K79" s="45"/>
      <c r="L79" s="45"/>
      <c r="M79" s="45"/>
      <c r="N79" s="45"/>
      <c r="O79" s="45"/>
    </row>
    <row r="80" spans="2:18" ht="62.1" customHeight="1" x14ac:dyDescent="0.25">
      <c r="B80" s="421" t="s">
        <v>395</v>
      </c>
      <c r="C80" s="421"/>
      <c r="D80" s="421"/>
      <c r="E80" s="421"/>
      <c r="F80" s="421"/>
      <c r="G80" s="421"/>
      <c r="H80" s="421"/>
      <c r="I80" s="421"/>
      <c r="J80" s="421"/>
      <c r="K80" s="421"/>
      <c r="L80" s="421"/>
      <c r="M80" s="421"/>
      <c r="N80" s="421"/>
      <c r="O80" s="421"/>
      <c r="P80" s="421"/>
      <c r="R80" s="422"/>
    </row>
    <row r="81" spans="2:7" x14ac:dyDescent="0.25">
      <c r="B81" s="408"/>
      <c r="C81" s="408"/>
      <c r="D81" s="408"/>
      <c r="E81" s="408"/>
      <c r="F81" s="408"/>
      <c r="G81" s="408"/>
    </row>
    <row r="82" spans="2:7" x14ac:dyDescent="0.25">
      <c r="B82" s="377" t="s">
        <v>494</v>
      </c>
    </row>
    <row r="83" spans="2:7" ht="30" x14ac:dyDescent="0.25">
      <c r="B83" s="373" t="s">
        <v>18</v>
      </c>
      <c r="C83" s="374"/>
      <c r="D83" s="368" t="s">
        <v>493</v>
      </c>
      <c r="E83" s="368" t="s">
        <v>16</v>
      </c>
      <c r="F83" s="371" t="s">
        <v>108</v>
      </c>
    </row>
    <row r="84" spans="2:7" x14ac:dyDescent="0.25">
      <c r="B84" s="358" t="s">
        <v>55</v>
      </c>
      <c r="C84" s="359"/>
      <c r="D84" s="23">
        <f>D87+D92+E92+H109+D127+D132</f>
        <v>0</v>
      </c>
      <c r="E84" s="23">
        <f>D84</f>
        <v>0</v>
      </c>
      <c r="F84" s="155">
        <f>F87+G92+H115+F127</f>
        <v>0</v>
      </c>
    </row>
    <row r="85" spans="2:7" ht="19.5" customHeight="1" x14ac:dyDescent="0.25"/>
    <row r="86" spans="2:7" ht="30" x14ac:dyDescent="0.25">
      <c r="D86" s="368" t="s">
        <v>493</v>
      </c>
      <c r="E86" s="368" t="s">
        <v>16</v>
      </c>
      <c r="F86" s="371" t="s">
        <v>108</v>
      </c>
    </row>
    <row r="87" spans="2:7" x14ac:dyDescent="0.25">
      <c r="B87" s="423" t="s">
        <v>19</v>
      </c>
      <c r="C87" s="44" t="s">
        <v>491</v>
      </c>
      <c r="D87" s="188"/>
      <c r="E87" s="23">
        <f>D87</f>
        <v>0</v>
      </c>
      <c r="F87" s="169"/>
    </row>
    <row r="88" spans="2:7" ht="16.5" customHeight="1" x14ac:dyDescent="0.25">
      <c r="B88" s="424" t="s">
        <v>119</v>
      </c>
      <c r="C88" s="157"/>
      <c r="D88" s="425"/>
      <c r="E88" s="425"/>
      <c r="F88" s="425"/>
    </row>
    <row r="89" spans="2:7" ht="16.5" customHeight="1" x14ac:dyDescent="0.25">
      <c r="B89" s="14" t="s">
        <v>483</v>
      </c>
      <c r="C89" s="157"/>
    </row>
    <row r="90" spans="2:7" ht="21.75" customHeight="1" x14ac:dyDescent="0.25"/>
    <row r="91" spans="2:7" ht="30" x14ac:dyDescent="0.25">
      <c r="D91" s="426" t="s">
        <v>455</v>
      </c>
      <c r="E91" s="426" t="s">
        <v>213</v>
      </c>
      <c r="F91" s="426" t="s">
        <v>16</v>
      </c>
      <c r="G91" s="426" t="s">
        <v>108</v>
      </c>
    </row>
    <row r="92" spans="2:7" x14ac:dyDescent="0.25">
      <c r="B92" s="423" t="s">
        <v>135</v>
      </c>
      <c r="C92" s="44" t="s">
        <v>491</v>
      </c>
      <c r="D92" s="188"/>
      <c r="E92" s="188"/>
      <c r="F92" s="23">
        <f>D92+E92</f>
        <v>0</v>
      </c>
      <c r="G92" s="142">
        <f>C96</f>
        <v>0</v>
      </c>
    </row>
    <row r="93" spans="2:7" ht="16.5" customHeight="1" x14ac:dyDescent="0.25">
      <c r="B93" s="424" t="s">
        <v>136</v>
      </c>
      <c r="C93" s="157"/>
      <c r="E93" s="14" t="s">
        <v>138</v>
      </c>
      <c r="F93" s="157"/>
      <c r="G93" s="15" t="s">
        <v>137</v>
      </c>
    </row>
    <row r="94" spans="2:7" ht="16.5" customHeight="1" x14ac:dyDescent="0.25">
      <c r="B94" s="424" t="s">
        <v>100</v>
      </c>
      <c r="C94" s="157"/>
      <c r="E94" s="213" t="s">
        <v>139</v>
      </c>
      <c r="F94" s="237" t="e">
        <f>F93/C93</f>
        <v>#DIV/0!</v>
      </c>
    </row>
    <row r="95" spans="2:7" ht="16.5" customHeight="1" x14ac:dyDescent="0.25">
      <c r="B95" s="424" t="s">
        <v>99</v>
      </c>
      <c r="C95" s="157"/>
      <c r="E95" s="213"/>
      <c r="F95" s="237"/>
    </row>
    <row r="96" spans="2:7" ht="30" x14ac:dyDescent="0.25">
      <c r="B96" s="424" t="s">
        <v>125</v>
      </c>
      <c r="C96" s="156">
        <f>C97+C98+C99</f>
        <v>0</v>
      </c>
      <c r="E96" s="427"/>
    </row>
    <row r="97" spans="2:17" ht="60" x14ac:dyDescent="0.25">
      <c r="B97" s="424" t="s">
        <v>390</v>
      </c>
      <c r="C97" s="157"/>
      <c r="E97" s="427"/>
    </row>
    <row r="98" spans="2:17" ht="60" x14ac:dyDescent="0.25">
      <c r="B98" s="424" t="s">
        <v>391</v>
      </c>
      <c r="C98" s="157"/>
      <c r="E98" s="427"/>
    </row>
    <row r="99" spans="2:17" ht="45" x14ac:dyDescent="0.25">
      <c r="B99" s="424" t="s">
        <v>392</v>
      </c>
      <c r="C99" s="157"/>
      <c r="E99" s="427"/>
    </row>
    <row r="100" spans="2:17" ht="16.5" customHeight="1" x14ac:dyDescent="0.25">
      <c r="B100" s="424" t="s">
        <v>98</v>
      </c>
      <c r="C100" s="157"/>
      <c r="E100" s="427"/>
    </row>
    <row r="101" spans="2:17" ht="16.5" customHeight="1" x14ac:dyDescent="0.25">
      <c r="B101" s="424" t="s">
        <v>141</v>
      </c>
      <c r="C101" s="157"/>
      <c r="E101" s="427"/>
    </row>
    <row r="102" spans="2:17" ht="16.5" customHeight="1" x14ac:dyDescent="0.25">
      <c r="B102" s="424" t="s">
        <v>142</v>
      </c>
      <c r="C102" s="157"/>
      <c r="E102" s="427"/>
    </row>
    <row r="103" spans="2:17" ht="16.5" customHeight="1" x14ac:dyDescent="0.25">
      <c r="B103" s="424" t="s">
        <v>97</v>
      </c>
      <c r="C103" s="17" t="e">
        <f>C96/C95</f>
        <v>#DIV/0!</v>
      </c>
    </row>
    <row r="104" spans="2:17" ht="16.5" customHeight="1" x14ac:dyDescent="0.25">
      <c r="B104" s="424" t="s">
        <v>143</v>
      </c>
      <c r="C104" s="11" t="e">
        <f>C100/C95</f>
        <v>#DIV/0!</v>
      </c>
    </row>
    <row r="105" spans="2:17" ht="29.1" customHeight="1" x14ac:dyDescent="0.25">
      <c r="B105" s="424" t="s">
        <v>96</v>
      </c>
      <c r="C105" s="11" t="e">
        <f>G92/F63</f>
        <v>#DIV/0!</v>
      </c>
    </row>
    <row r="106" spans="2:17" ht="15.75" customHeight="1" x14ac:dyDescent="0.25">
      <c r="B106" s="424" t="s">
        <v>118</v>
      </c>
      <c r="C106" s="215" t="s">
        <v>106</v>
      </c>
      <c r="D106" s="215"/>
    </row>
    <row r="108" spans="2:17" x14ac:dyDescent="0.25">
      <c r="D108" s="369" t="s">
        <v>15</v>
      </c>
      <c r="E108" s="369" t="s">
        <v>15</v>
      </c>
      <c r="F108" s="369" t="s">
        <v>15</v>
      </c>
      <c r="G108" s="369" t="s">
        <v>15</v>
      </c>
      <c r="H108" s="369" t="s">
        <v>212</v>
      </c>
    </row>
    <row r="109" spans="2:17" x14ac:dyDescent="0.25">
      <c r="B109" s="423" t="s">
        <v>122</v>
      </c>
      <c r="C109" s="44" t="s">
        <v>491</v>
      </c>
      <c r="D109" s="188"/>
      <c r="E109" s="188">
        <v>0</v>
      </c>
      <c r="F109" s="188">
        <v>0</v>
      </c>
      <c r="G109" s="188">
        <v>0</v>
      </c>
      <c r="H109" s="23">
        <f>SUM(D109:G109)</f>
        <v>0</v>
      </c>
    </row>
    <row r="110" spans="2:17" x14ac:dyDescent="0.25">
      <c r="B110" s="14" t="s">
        <v>95</v>
      </c>
      <c r="C110" s="429"/>
      <c r="D110" s="430" t="s">
        <v>107</v>
      </c>
      <c r="E110" s="430" t="s">
        <v>106</v>
      </c>
      <c r="F110" s="430" t="s">
        <v>106</v>
      </c>
      <c r="G110" s="430" t="s">
        <v>106</v>
      </c>
      <c r="H110" s="369" t="s">
        <v>21</v>
      </c>
    </row>
    <row r="111" spans="2:17" ht="16.5" customHeight="1" x14ac:dyDescent="0.25">
      <c r="B111" s="391" t="s">
        <v>120</v>
      </c>
      <c r="C111" s="392"/>
      <c r="D111" s="161"/>
      <c r="E111" s="161"/>
      <c r="F111" s="161"/>
      <c r="G111" s="161"/>
      <c r="H111" s="155">
        <f>SUM(D111:G111)</f>
        <v>0</v>
      </c>
    </row>
    <row r="112" spans="2:17" ht="30.75" customHeight="1" x14ac:dyDescent="0.25">
      <c r="B112" s="402" t="s">
        <v>497</v>
      </c>
      <c r="C112" s="403"/>
      <c r="D112" s="161"/>
      <c r="E112" s="161"/>
      <c r="F112" s="161"/>
      <c r="G112" s="161"/>
      <c r="H112" s="155">
        <f t="shared" ref="H112:H114" si="23">SUM(D112:G112)</f>
        <v>0</v>
      </c>
      <c r="O112" s="408"/>
      <c r="P112" s="408"/>
      <c r="Q112" s="408"/>
    </row>
    <row r="113" spans="2:8" ht="16.5" customHeight="1" x14ac:dyDescent="0.25">
      <c r="B113" s="402" t="s">
        <v>498</v>
      </c>
      <c r="C113" s="403"/>
      <c r="D113" s="161"/>
      <c r="E113" s="161"/>
      <c r="F113" s="161"/>
      <c r="G113" s="161"/>
      <c r="H113" s="155">
        <f t="shared" si="23"/>
        <v>0</v>
      </c>
    </row>
    <row r="114" spans="2:8" ht="16.5" customHeight="1" x14ac:dyDescent="0.25">
      <c r="B114" s="402" t="s">
        <v>499</v>
      </c>
      <c r="C114" s="403"/>
      <c r="D114" s="161"/>
      <c r="E114" s="161"/>
      <c r="F114" s="161"/>
      <c r="G114" s="161"/>
      <c r="H114" s="155">
        <f t="shared" si="23"/>
        <v>0</v>
      </c>
    </row>
    <row r="115" spans="2:8" ht="16.5" customHeight="1" x14ac:dyDescent="0.25">
      <c r="B115" s="402" t="s">
        <v>500</v>
      </c>
      <c r="C115" s="403"/>
      <c r="D115" s="161"/>
      <c r="E115" s="161"/>
      <c r="F115" s="161"/>
      <c r="G115" s="161"/>
      <c r="H115" s="155">
        <f>SUM(D115:G115)</f>
        <v>0</v>
      </c>
    </row>
    <row r="116" spans="2:8" ht="16.5" customHeight="1" x14ac:dyDescent="0.25">
      <c r="B116" s="402" t="s">
        <v>146</v>
      </c>
      <c r="C116" s="403"/>
      <c r="D116" s="45"/>
      <c r="E116" s="45"/>
      <c r="F116" s="45"/>
      <c r="G116" s="45"/>
    </row>
    <row r="117" spans="2:8" ht="16.5" customHeight="1" x14ac:dyDescent="0.25">
      <c r="B117" s="402" t="s">
        <v>196</v>
      </c>
      <c r="C117" s="403"/>
      <c r="D117" s="45"/>
      <c r="E117" s="45"/>
      <c r="F117" s="45"/>
      <c r="G117" s="45"/>
    </row>
    <row r="118" spans="2:8" ht="16.5" customHeight="1" x14ac:dyDescent="0.25">
      <c r="B118" s="402" t="s">
        <v>197</v>
      </c>
      <c r="C118" s="403"/>
      <c r="D118" s="170"/>
      <c r="E118" s="45"/>
      <c r="F118" s="45"/>
      <c r="G118" s="45"/>
    </row>
    <row r="119" spans="2:8" ht="16.5" customHeight="1" x14ac:dyDescent="0.25">
      <c r="B119" s="402" t="s">
        <v>501</v>
      </c>
      <c r="C119" s="403"/>
      <c r="D119" s="45"/>
      <c r="E119" s="45"/>
      <c r="F119" s="45"/>
      <c r="G119" s="45"/>
      <c r="H119" s="23">
        <f>SUM(D119:G119)</f>
        <v>0</v>
      </c>
    </row>
    <row r="120" spans="2:8" ht="20.45" customHeight="1" x14ac:dyDescent="0.25">
      <c r="B120" s="404" t="s">
        <v>126</v>
      </c>
      <c r="C120" s="404"/>
      <c r="D120" s="404"/>
      <c r="E120" s="404"/>
      <c r="F120" s="404"/>
      <c r="G120" s="404"/>
    </row>
    <row r="121" spans="2:8" ht="17.45" customHeight="1" x14ac:dyDescent="0.25">
      <c r="B121" s="431" t="s">
        <v>123</v>
      </c>
      <c r="C121" s="431"/>
      <c r="D121" s="431"/>
      <c r="E121" s="431"/>
      <c r="F121" s="431"/>
      <c r="G121" s="431"/>
    </row>
    <row r="122" spans="2:8" ht="24" customHeight="1" x14ac:dyDescent="0.25">
      <c r="B122" s="395" t="s">
        <v>201</v>
      </c>
      <c r="C122" s="395"/>
      <c r="D122" s="395"/>
      <c r="E122" s="395"/>
      <c r="F122" s="395"/>
      <c r="G122" s="395"/>
    </row>
    <row r="123" spans="2:8" ht="18" customHeight="1" x14ac:dyDescent="0.25">
      <c r="B123" s="395" t="s">
        <v>200</v>
      </c>
      <c r="C123" s="395"/>
      <c r="D123" s="395"/>
      <c r="E123" s="395"/>
      <c r="F123" s="395"/>
      <c r="G123" s="395"/>
    </row>
    <row r="124" spans="2:8" ht="12" customHeight="1" x14ac:dyDescent="0.25">
      <c r="B124" s="395" t="s">
        <v>198</v>
      </c>
      <c r="C124" s="395"/>
      <c r="D124" s="395"/>
      <c r="E124" s="395"/>
      <c r="F124" s="395"/>
      <c r="G124" s="395"/>
    </row>
    <row r="125" spans="2:8" ht="17.25" customHeight="1" x14ac:dyDescent="0.25">
      <c r="B125" s="432"/>
      <c r="C125" s="432"/>
      <c r="D125" s="432"/>
      <c r="E125" s="432"/>
      <c r="F125" s="432"/>
      <c r="G125" s="432"/>
    </row>
    <row r="126" spans="2:8" ht="30" x14ac:dyDescent="0.25">
      <c r="B126" s="432"/>
      <c r="C126" s="432"/>
      <c r="D126" s="368" t="s">
        <v>493</v>
      </c>
      <c r="E126" s="368" t="s">
        <v>16</v>
      </c>
      <c r="F126" s="371" t="s">
        <v>108</v>
      </c>
    </row>
    <row r="127" spans="2:8" ht="19.5" customHeight="1" x14ac:dyDescent="0.25">
      <c r="B127" s="423" t="s">
        <v>147</v>
      </c>
      <c r="C127" s="44" t="s">
        <v>491</v>
      </c>
      <c r="D127" s="188"/>
      <c r="E127" s="23">
        <f>D127</f>
        <v>0</v>
      </c>
      <c r="F127" s="169"/>
    </row>
    <row r="128" spans="2:8" ht="16.5" customHeight="1" x14ac:dyDescent="0.25">
      <c r="B128" s="424" t="s">
        <v>148</v>
      </c>
      <c r="C128" s="166"/>
      <c r="D128" s="425"/>
      <c r="E128" s="425"/>
      <c r="F128" s="425"/>
    </row>
    <row r="129" spans="2:17" ht="16.5" customHeight="1" x14ac:dyDescent="0.25">
      <c r="B129" s="14" t="s">
        <v>472</v>
      </c>
      <c r="C129" s="428"/>
      <c r="D129" s="428"/>
      <c r="E129" s="428"/>
      <c r="F129" s="428"/>
    </row>
    <row r="130" spans="2:17" ht="21.75" customHeight="1" x14ac:dyDescent="0.25">
      <c r="B130" s="408"/>
      <c r="C130" s="408"/>
      <c r="D130" s="408"/>
      <c r="E130" s="408"/>
      <c r="F130" s="408"/>
      <c r="G130" s="408"/>
    </row>
    <row r="131" spans="2:17" ht="30" x14ac:dyDescent="0.25">
      <c r="D131" s="368" t="s">
        <v>493</v>
      </c>
      <c r="E131" s="368" t="s">
        <v>16</v>
      </c>
      <c r="F131" s="368" t="s">
        <v>114</v>
      </c>
    </row>
    <row r="132" spans="2:17" x14ac:dyDescent="0.25">
      <c r="B132" s="423" t="s">
        <v>77</v>
      </c>
      <c r="C132" s="44" t="s">
        <v>491</v>
      </c>
      <c r="D132" s="188"/>
      <c r="E132" s="23">
        <f>D132</f>
        <v>0</v>
      </c>
      <c r="F132" s="169"/>
    </row>
    <row r="133" spans="2:17" ht="30" x14ac:dyDescent="0.25">
      <c r="B133" s="424" t="s">
        <v>88</v>
      </c>
      <c r="C133" s="157"/>
      <c r="D133" s="433"/>
      <c r="E133" s="433"/>
      <c r="F133" s="433"/>
      <c r="G133" s="433"/>
    </row>
    <row r="134" spans="2:17" ht="30" x14ac:dyDescent="0.25">
      <c r="B134" s="424" t="s">
        <v>89</v>
      </c>
      <c r="C134" s="157"/>
      <c r="D134" s="433"/>
      <c r="E134" s="433"/>
      <c r="F134" s="433"/>
      <c r="G134" s="433"/>
    </row>
    <row r="135" spans="2:17" ht="15.75" customHeight="1" x14ac:dyDescent="0.25">
      <c r="B135" s="14" t="s">
        <v>90</v>
      </c>
      <c r="C135" s="157"/>
      <c r="D135" s="433"/>
      <c r="E135" s="433"/>
      <c r="F135" s="433"/>
      <c r="G135" s="433"/>
      <c r="P135" s="408"/>
      <c r="Q135" s="408"/>
    </row>
    <row r="136" spans="2:17" ht="15.75" customHeight="1" x14ac:dyDescent="0.25">
      <c r="B136" s="424" t="s">
        <v>91</v>
      </c>
      <c r="C136" s="157"/>
      <c r="D136" s="433"/>
      <c r="E136" s="433"/>
      <c r="F136" s="433"/>
      <c r="G136" s="433"/>
    </row>
    <row r="137" spans="2:17" ht="15.75" customHeight="1" x14ac:dyDescent="0.25">
      <c r="B137" s="14" t="s">
        <v>78</v>
      </c>
      <c r="C137" s="157"/>
      <c r="D137" s="433"/>
      <c r="E137" s="433"/>
      <c r="F137" s="433"/>
      <c r="G137" s="433"/>
    </row>
    <row r="138" spans="2:17" ht="15.75" customHeight="1" x14ac:dyDescent="0.25">
      <c r="B138" s="424" t="s">
        <v>92</v>
      </c>
      <c r="C138" s="157"/>
      <c r="D138" s="433"/>
      <c r="E138" s="433"/>
      <c r="F138" s="433"/>
      <c r="G138" s="433"/>
    </row>
    <row r="139" spans="2:17" ht="15.75" customHeight="1" x14ac:dyDescent="0.25">
      <c r="B139" s="14" t="s">
        <v>93</v>
      </c>
      <c r="C139" s="157"/>
      <c r="D139" s="433"/>
      <c r="E139" s="433"/>
      <c r="F139" s="433"/>
      <c r="G139" s="433"/>
    </row>
    <row r="140" spans="2:17" ht="15.75" customHeight="1" x14ac:dyDescent="0.25">
      <c r="B140" s="14" t="s">
        <v>94</v>
      </c>
      <c r="C140" s="157"/>
      <c r="D140" s="433"/>
      <c r="E140" s="433"/>
      <c r="F140" s="433"/>
      <c r="G140" s="433"/>
    </row>
    <row r="141" spans="2:17" ht="15.75" customHeight="1" x14ac:dyDescent="0.25">
      <c r="B141" s="14" t="s">
        <v>143</v>
      </c>
      <c r="C141" s="17" t="e">
        <f>C139/C140</f>
        <v>#DIV/0!</v>
      </c>
      <c r="D141" s="433"/>
      <c r="E141" s="433"/>
      <c r="F141" s="433"/>
      <c r="G141" s="433"/>
    </row>
    <row r="142" spans="2:17" ht="25.5" customHeight="1" x14ac:dyDescent="0.25">
      <c r="B142" s="431" t="s">
        <v>79</v>
      </c>
      <c r="C142" s="431"/>
      <c r="D142" s="431"/>
      <c r="E142" s="431"/>
      <c r="F142" s="431"/>
      <c r="G142" s="431"/>
    </row>
    <row r="143" spans="2:17" x14ac:dyDescent="0.25">
      <c r="B143" s="434"/>
      <c r="C143" s="434"/>
      <c r="D143" s="434"/>
      <c r="E143" s="434"/>
      <c r="F143" s="434"/>
      <c r="G143" s="434"/>
    </row>
    <row r="144" spans="2:17" x14ac:dyDescent="0.25">
      <c r="B144" s="365" t="s">
        <v>165</v>
      </c>
      <c r="C144" s="366"/>
      <c r="D144" s="366"/>
      <c r="E144" s="366"/>
      <c r="F144" s="366"/>
      <c r="G144" s="367"/>
    </row>
    <row r="145" spans="2:7" ht="30" customHeight="1" x14ac:dyDescent="0.25">
      <c r="B145" s="384"/>
      <c r="C145" s="385"/>
      <c r="D145" s="368" t="s">
        <v>115</v>
      </c>
      <c r="E145" s="368" t="s">
        <v>116</v>
      </c>
      <c r="F145" s="368" t="s">
        <v>109</v>
      </c>
      <c r="G145" s="368" t="s">
        <v>117</v>
      </c>
    </row>
    <row r="146" spans="2:7" ht="16.5" customHeight="1" x14ac:dyDescent="0.25">
      <c r="B146" s="402" t="s">
        <v>20</v>
      </c>
      <c r="C146" s="403"/>
      <c r="D146" s="171"/>
      <c r="E146" s="157"/>
      <c r="F146" s="156">
        <f>D146-E146</f>
        <v>0</v>
      </c>
      <c r="G146" s="12" t="e">
        <f>F146/D146</f>
        <v>#DIV/0!</v>
      </c>
    </row>
    <row r="147" spans="2:7" ht="16.5" customHeight="1" x14ac:dyDescent="0.25">
      <c r="B147" s="402" t="s">
        <v>128</v>
      </c>
      <c r="C147" s="403"/>
      <c r="D147" s="171"/>
      <c r="E147" s="157"/>
      <c r="F147" s="156">
        <f t="shared" ref="F147:F157" si="24">D147-E147</f>
        <v>0</v>
      </c>
      <c r="G147" s="12" t="e">
        <f t="shared" ref="G147:G157" si="25">F147/D147</f>
        <v>#DIV/0!</v>
      </c>
    </row>
    <row r="148" spans="2:7" ht="16.5" customHeight="1" x14ac:dyDescent="0.25">
      <c r="B148" s="402" t="s">
        <v>8</v>
      </c>
      <c r="C148" s="403"/>
      <c r="D148" s="171"/>
      <c r="E148" s="157"/>
      <c r="F148" s="156">
        <f t="shared" si="24"/>
        <v>0</v>
      </c>
      <c r="G148" s="12" t="e">
        <f t="shared" si="25"/>
        <v>#DIV/0!</v>
      </c>
    </row>
    <row r="149" spans="2:7" ht="16.5" customHeight="1" x14ac:dyDescent="0.25">
      <c r="B149" s="402" t="s">
        <v>9</v>
      </c>
      <c r="C149" s="403"/>
      <c r="D149" s="171"/>
      <c r="E149" s="157"/>
      <c r="F149" s="156">
        <f t="shared" si="24"/>
        <v>0</v>
      </c>
      <c r="G149" s="12" t="e">
        <f t="shared" si="25"/>
        <v>#DIV/0!</v>
      </c>
    </row>
    <row r="150" spans="2:7" ht="16.5" customHeight="1" x14ac:dyDescent="0.25">
      <c r="B150" s="402" t="s">
        <v>40</v>
      </c>
      <c r="C150" s="403"/>
      <c r="D150" s="171"/>
      <c r="E150" s="157"/>
      <c r="F150" s="156">
        <f t="shared" si="24"/>
        <v>0</v>
      </c>
      <c r="G150" s="12" t="e">
        <f t="shared" si="25"/>
        <v>#DIV/0!</v>
      </c>
    </row>
    <row r="151" spans="2:7" ht="16.5" customHeight="1" x14ac:dyDescent="0.25">
      <c r="B151" s="402" t="s">
        <v>41</v>
      </c>
      <c r="C151" s="403"/>
      <c r="D151" s="171"/>
      <c r="E151" s="157"/>
      <c r="F151" s="156">
        <f t="shared" si="24"/>
        <v>0</v>
      </c>
      <c r="G151" s="12" t="e">
        <f t="shared" si="25"/>
        <v>#DIV/0!</v>
      </c>
    </row>
    <row r="152" spans="2:7" ht="16.5" customHeight="1" x14ac:dyDescent="0.25">
      <c r="B152" s="402" t="s">
        <v>12</v>
      </c>
      <c r="C152" s="403"/>
      <c r="D152" s="171"/>
      <c r="E152" s="157"/>
      <c r="F152" s="156">
        <f t="shared" si="24"/>
        <v>0</v>
      </c>
      <c r="G152" s="12" t="e">
        <f t="shared" si="25"/>
        <v>#DIV/0!</v>
      </c>
    </row>
    <row r="153" spans="2:7" ht="16.5" customHeight="1" x14ac:dyDescent="0.25">
      <c r="B153" s="402" t="s">
        <v>252</v>
      </c>
      <c r="C153" s="403"/>
      <c r="D153" s="171"/>
      <c r="E153" s="157"/>
      <c r="F153" s="156">
        <f t="shared" si="24"/>
        <v>0</v>
      </c>
      <c r="G153" s="12" t="e">
        <f t="shared" si="25"/>
        <v>#DIV/0!</v>
      </c>
    </row>
    <row r="154" spans="2:7" ht="16.5" customHeight="1" x14ac:dyDescent="0.25">
      <c r="B154" s="402" t="s">
        <v>42</v>
      </c>
      <c r="C154" s="403"/>
      <c r="D154" s="171"/>
      <c r="E154" s="157"/>
      <c r="F154" s="156">
        <f t="shared" si="24"/>
        <v>0</v>
      </c>
      <c r="G154" s="12" t="e">
        <f t="shared" si="25"/>
        <v>#DIV/0!</v>
      </c>
    </row>
    <row r="155" spans="2:7" ht="16.5" customHeight="1" x14ac:dyDescent="0.25">
      <c r="B155" s="402" t="s">
        <v>130</v>
      </c>
      <c r="C155" s="403"/>
      <c r="D155" s="171"/>
      <c r="E155" s="156">
        <f>G92*-1</f>
        <v>0</v>
      </c>
      <c r="F155" s="156">
        <f t="shared" si="24"/>
        <v>0</v>
      </c>
      <c r="G155" s="12" t="e">
        <f t="shared" si="25"/>
        <v>#DIV/0!</v>
      </c>
    </row>
    <row r="156" spans="2:7" ht="16.5" customHeight="1" x14ac:dyDescent="0.25">
      <c r="B156" s="402" t="s">
        <v>131</v>
      </c>
      <c r="C156" s="403"/>
      <c r="D156" s="171"/>
      <c r="E156" s="156">
        <f>H115*-1</f>
        <v>0</v>
      </c>
      <c r="F156" s="156">
        <f t="shared" si="24"/>
        <v>0</v>
      </c>
      <c r="G156" s="12" t="e">
        <f t="shared" si="25"/>
        <v>#DIV/0!</v>
      </c>
    </row>
    <row r="157" spans="2:7" ht="16.5" customHeight="1" x14ac:dyDescent="0.25">
      <c r="B157" s="402" t="s">
        <v>133</v>
      </c>
      <c r="C157" s="403"/>
      <c r="D157" s="171"/>
      <c r="E157" s="156">
        <f>F87*-1</f>
        <v>0</v>
      </c>
      <c r="F157" s="156">
        <f t="shared" si="24"/>
        <v>0</v>
      </c>
      <c r="G157" s="12" t="e">
        <f t="shared" si="25"/>
        <v>#DIV/0!</v>
      </c>
    </row>
    <row r="158" spans="2:7" ht="16.5" customHeight="1" x14ac:dyDescent="0.25">
      <c r="B158" s="435" t="s">
        <v>21</v>
      </c>
      <c r="C158" s="436"/>
      <c r="D158" s="158">
        <f>SUM(D146:D157)</f>
        <v>0</v>
      </c>
      <c r="E158" s="158">
        <f>SUM(E146:E157)</f>
        <v>0</v>
      </c>
      <c r="F158" s="158">
        <f>SUM(F146:F157)</f>
        <v>0</v>
      </c>
      <c r="G158" s="13" t="e">
        <f>F158/D158</f>
        <v>#DIV/0!</v>
      </c>
    </row>
    <row r="159" spans="2:7" ht="31.5" customHeight="1" x14ac:dyDescent="0.25">
      <c r="B159" s="431" t="s">
        <v>129</v>
      </c>
      <c r="C159" s="431"/>
      <c r="D159" s="431"/>
      <c r="E159" s="431"/>
      <c r="F159" s="431"/>
      <c r="G159" s="431"/>
    </row>
    <row r="160" spans="2:7" ht="14.1" customHeight="1" x14ac:dyDescent="0.25">
      <c r="B160" s="431" t="s">
        <v>235</v>
      </c>
      <c r="C160" s="431"/>
      <c r="D160" s="431"/>
      <c r="E160" s="431"/>
      <c r="F160" s="431"/>
      <c r="G160" s="431"/>
    </row>
    <row r="161" spans="2:12" ht="15" customHeight="1" x14ac:dyDescent="0.25">
      <c r="B161" s="434"/>
      <c r="C161" s="434"/>
      <c r="D161" s="434"/>
      <c r="E161" s="434"/>
      <c r="F161" s="434"/>
      <c r="G161" s="434"/>
    </row>
    <row r="162" spans="2:12" ht="17.25" customHeight="1" x14ac:dyDescent="0.25">
      <c r="B162" s="437" t="s">
        <v>174</v>
      </c>
      <c r="C162" s="438"/>
      <c r="D162" s="438"/>
      <c r="E162" s="438"/>
      <c r="F162" s="438"/>
      <c r="G162" s="438"/>
      <c r="H162" s="438"/>
      <c r="I162" s="438"/>
      <c r="J162" s="438"/>
      <c r="K162" s="438"/>
      <c r="L162" s="439"/>
    </row>
    <row r="163" spans="2:12" ht="17.25" customHeight="1" x14ac:dyDescent="0.25">
      <c r="B163" s="440"/>
      <c r="C163" s="441"/>
      <c r="D163" s="437" t="s">
        <v>163</v>
      </c>
      <c r="E163" s="438"/>
      <c r="F163" s="438"/>
      <c r="G163" s="439"/>
      <c r="H163" s="442" t="s">
        <v>162</v>
      </c>
      <c r="I163" s="372" t="s">
        <v>164</v>
      </c>
      <c r="J163" s="372"/>
      <c r="K163" s="372"/>
      <c r="L163" s="372"/>
    </row>
    <row r="164" spans="2:12" ht="30" customHeight="1" x14ac:dyDescent="0.25">
      <c r="B164" s="373" t="s">
        <v>59</v>
      </c>
      <c r="C164" s="374"/>
      <c r="D164" s="368" t="s">
        <v>115</v>
      </c>
      <c r="E164" s="368" t="s">
        <v>116</v>
      </c>
      <c r="F164" s="368" t="s">
        <v>109</v>
      </c>
      <c r="G164" s="368" t="s">
        <v>117</v>
      </c>
      <c r="H164" s="443"/>
      <c r="I164" s="368" t="s">
        <v>115</v>
      </c>
      <c r="J164" s="368" t="s">
        <v>116</v>
      </c>
      <c r="K164" s="368" t="s">
        <v>109</v>
      </c>
      <c r="L164" s="368" t="s">
        <v>117</v>
      </c>
    </row>
    <row r="165" spans="2:12" ht="16.5" customHeight="1" x14ac:dyDescent="0.25">
      <c r="B165" s="391" t="s">
        <v>83</v>
      </c>
      <c r="C165" s="392"/>
      <c r="D165" s="161"/>
      <c r="E165" s="161"/>
      <c r="F165" s="162">
        <f>D165-E165</f>
        <v>0</v>
      </c>
      <c r="G165" s="147" t="e">
        <f>F165/D165</f>
        <v>#DIV/0!</v>
      </c>
      <c r="H165" s="360">
        <v>1</v>
      </c>
      <c r="I165" s="162">
        <f>D165*H165</f>
        <v>0</v>
      </c>
      <c r="J165" s="162">
        <f t="shared" ref="J165:J182" si="26">E165*H165</f>
        <v>0</v>
      </c>
      <c r="K165" s="162">
        <f t="shared" ref="K165:K182" si="27">I165-J165</f>
        <v>0</v>
      </c>
      <c r="L165" s="147" t="e">
        <f t="shared" ref="L165:L183" si="28">K165/I165</f>
        <v>#DIV/0!</v>
      </c>
    </row>
    <row r="166" spans="2:12" ht="16.5" customHeight="1" x14ac:dyDescent="0.25">
      <c r="B166" s="391" t="s">
        <v>84</v>
      </c>
      <c r="C166" s="392"/>
      <c r="D166" s="161"/>
      <c r="E166" s="161"/>
      <c r="F166" s="162">
        <f t="shared" ref="F166:F183" si="29">D166-E166</f>
        <v>0</v>
      </c>
      <c r="G166" s="147" t="e">
        <f t="shared" ref="G166:G182" si="30">F166/D166</f>
        <v>#DIV/0!</v>
      </c>
      <c r="H166" s="360">
        <v>1</v>
      </c>
      <c r="I166" s="162">
        <f t="shared" ref="I166:I182" si="31">D166*H166</f>
        <v>0</v>
      </c>
      <c r="J166" s="162">
        <f t="shared" si="26"/>
        <v>0</v>
      </c>
      <c r="K166" s="162">
        <f t="shared" si="27"/>
        <v>0</v>
      </c>
      <c r="L166" s="147" t="e">
        <f t="shared" si="28"/>
        <v>#DIV/0!</v>
      </c>
    </row>
    <row r="167" spans="2:12" ht="16.5" customHeight="1" x14ac:dyDescent="0.25">
      <c r="B167" s="391" t="s">
        <v>85</v>
      </c>
      <c r="C167" s="392"/>
      <c r="D167" s="161"/>
      <c r="E167" s="161"/>
      <c r="F167" s="162">
        <f t="shared" si="29"/>
        <v>0</v>
      </c>
      <c r="G167" s="147" t="e">
        <f t="shared" si="30"/>
        <v>#DIV/0!</v>
      </c>
      <c r="H167" s="360">
        <v>1</v>
      </c>
      <c r="I167" s="162">
        <f t="shared" si="31"/>
        <v>0</v>
      </c>
      <c r="J167" s="162">
        <f t="shared" si="26"/>
        <v>0</v>
      </c>
      <c r="K167" s="162">
        <f t="shared" si="27"/>
        <v>0</v>
      </c>
      <c r="L167" s="147" t="e">
        <f t="shared" si="28"/>
        <v>#DIV/0!</v>
      </c>
    </row>
    <row r="168" spans="2:12" ht="16.5" customHeight="1" x14ac:dyDescent="0.25">
      <c r="B168" s="391" t="s">
        <v>86</v>
      </c>
      <c r="C168" s="392"/>
      <c r="D168" s="161"/>
      <c r="E168" s="161"/>
      <c r="F168" s="162">
        <f t="shared" si="29"/>
        <v>0</v>
      </c>
      <c r="G168" s="147" t="e">
        <f t="shared" si="30"/>
        <v>#DIV/0!</v>
      </c>
      <c r="H168" s="360">
        <v>1</v>
      </c>
      <c r="I168" s="162">
        <f t="shared" si="31"/>
        <v>0</v>
      </c>
      <c r="J168" s="162">
        <f t="shared" si="26"/>
        <v>0</v>
      </c>
      <c r="K168" s="162">
        <f t="shared" si="27"/>
        <v>0</v>
      </c>
      <c r="L168" s="147" t="e">
        <f t="shared" si="28"/>
        <v>#DIV/0!</v>
      </c>
    </row>
    <row r="169" spans="2:12" ht="16.5" customHeight="1" x14ac:dyDescent="0.25">
      <c r="B169" s="391" t="s">
        <v>87</v>
      </c>
      <c r="C169" s="392"/>
      <c r="D169" s="161"/>
      <c r="E169" s="161"/>
      <c r="F169" s="162">
        <f t="shared" si="29"/>
        <v>0</v>
      </c>
      <c r="G169" s="147" t="e">
        <f t="shared" si="30"/>
        <v>#DIV/0!</v>
      </c>
      <c r="H169" s="360">
        <v>1</v>
      </c>
      <c r="I169" s="162">
        <f t="shared" si="31"/>
        <v>0</v>
      </c>
      <c r="J169" s="162">
        <f t="shared" si="26"/>
        <v>0</v>
      </c>
      <c r="K169" s="162">
        <f t="shared" si="27"/>
        <v>0</v>
      </c>
      <c r="L169" s="147" t="e">
        <f t="shared" si="28"/>
        <v>#DIV/0!</v>
      </c>
    </row>
    <row r="170" spans="2:12" ht="16.5" customHeight="1" x14ac:dyDescent="0.25">
      <c r="B170" s="391" t="s">
        <v>43</v>
      </c>
      <c r="C170" s="392"/>
      <c r="D170" s="161"/>
      <c r="E170" s="161"/>
      <c r="F170" s="162">
        <f t="shared" si="29"/>
        <v>0</v>
      </c>
      <c r="G170" s="147" t="e">
        <f t="shared" si="30"/>
        <v>#DIV/0!</v>
      </c>
      <c r="H170" s="360">
        <v>1.2</v>
      </c>
      <c r="I170" s="162">
        <f t="shared" si="31"/>
        <v>0</v>
      </c>
      <c r="J170" s="162">
        <f t="shared" si="26"/>
        <v>0</v>
      </c>
      <c r="K170" s="162">
        <f t="shared" si="27"/>
        <v>0</v>
      </c>
      <c r="L170" s="147" t="e">
        <f t="shared" si="28"/>
        <v>#DIV/0!</v>
      </c>
    </row>
    <row r="171" spans="2:12" ht="16.5" customHeight="1" x14ac:dyDescent="0.25">
      <c r="B171" s="391" t="s">
        <v>30</v>
      </c>
      <c r="C171" s="392"/>
      <c r="D171" s="161"/>
      <c r="E171" s="161"/>
      <c r="F171" s="162">
        <f t="shared" si="29"/>
        <v>0</v>
      </c>
      <c r="G171" s="147" t="e">
        <f t="shared" si="30"/>
        <v>#DIV/0!</v>
      </c>
      <c r="H171" s="360">
        <v>1.2</v>
      </c>
      <c r="I171" s="162">
        <f t="shared" si="31"/>
        <v>0</v>
      </c>
      <c r="J171" s="162">
        <f t="shared" si="26"/>
        <v>0</v>
      </c>
      <c r="K171" s="162">
        <f t="shared" si="27"/>
        <v>0</v>
      </c>
      <c r="L171" s="147" t="e">
        <f t="shared" si="28"/>
        <v>#DIV/0!</v>
      </c>
    </row>
    <row r="172" spans="2:12" ht="16.5" customHeight="1" x14ac:dyDescent="0.25">
      <c r="B172" s="391" t="s">
        <v>54</v>
      </c>
      <c r="C172" s="392"/>
      <c r="D172" s="161"/>
      <c r="E172" s="161"/>
      <c r="F172" s="162">
        <f t="shared" si="29"/>
        <v>0</v>
      </c>
      <c r="G172" s="147" t="e">
        <f t="shared" si="30"/>
        <v>#DIV/0!</v>
      </c>
      <c r="H172" s="360">
        <v>2.2999999999999998</v>
      </c>
      <c r="I172" s="162">
        <f t="shared" si="31"/>
        <v>0</v>
      </c>
      <c r="J172" s="162">
        <f t="shared" si="26"/>
        <v>0</v>
      </c>
      <c r="K172" s="162">
        <f t="shared" si="27"/>
        <v>0</v>
      </c>
      <c r="L172" s="147" t="e">
        <f t="shared" si="28"/>
        <v>#DIV/0!</v>
      </c>
    </row>
    <row r="173" spans="2:12" ht="16.5" customHeight="1" x14ac:dyDescent="0.25">
      <c r="B173" s="391" t="s">
        <v>28</v>
      </c>
      <c r="C173" s="392"/>
      <c r="D173" s="161"/>
      <c r="E173" s="161"/>
      <c r="F173" s="162">
        <f t="shared" si="29"/>
        <v>0</v>
      </c>
      <c r="G173" s="147" t="e">
        <f t="shared" si="30"/>
        <v>#DIV/0!</v>
      </c>
      <c r="H173" s="360">
        <v>1</v>
      </c>
      <c r="I173" s="162">
        <f t="shared" si="31"/>
        <v>0</v>
      </c>
      <c r="J173" s="162">
        <f t="shared" si="26"/>
        <v>0</v>
      </c>
      <c r="K173" s="162">
        <f t="shared" si="27"/>
        <v>0</v>
      </c>
      <c r="L173" s="147" t="e">
        <f t="shared" si="28"/>
        <v>#DIV/0!</v>
      </c>
    </row>
    <row r="174" spans="2:12" ht="16.5" customHeight="1" x14ac:dyDescent="0.25">
      <c r="B174" s="402" t="s">
        <v>29</v>
      </c>
      <c r="C174" s="392"/>
      <c r="D174" s="161"/>
      <c r="E174" s="161"/>
      <c r="F174" s="162">
        <f t="shared" si="29"/>
        <v>0</v>
      </c>
      <c r="G174" s="147" t="e">
        <f t="shared" si="30"/>
        <v>#DIV/0!</v>
      </c>
      <c r="H174" s="360">
        <v>1</v>
      </c>
      <c r="I174" s="162">
        <f t="shared" si="31"/>
        <v>0</v>
      </c>
      <c r="J174" s="162">
        <f t="shared" si="26"/>
        <v>0</v>
      </c>
      <c r="K174" s="162">
        <f t="shared" si="27"/>
        <v>0</v>
      </c>
      <c r="L174" s="147" t="e">
        <f t="shared" si="28"/>
        <v>#DIV/0!</v>
      </c>
    </row>
    <row r="175" spans="2:12" ht="16.5" customHeight="1" x14ac:dyDescent="0.25">
      <c r="B175" s="402" t="s">
        <v>202</v>
      </c>
      <c r="C175" s="403"/>
      <c r="D175" s="161"/>
      <c r="E175" s="161"/>
      <c r="F175" s="162">
        <f t="shared" si="29"/>
        <v>0</v>
      </c>
      <c r="G175" s="147" t="e">
        <f t="shared" si="30"/>
        <v>#DIV/0!</v>
      </c>
      <c r="H175" s="360">
        <v>0</v>
      </c>
      <c r="I175" s="162">
        <f>D175*H175</f>
        <v>0</v>
      </c>
      <c r="J175" s="162">
        <f>E175*H175</f>
        <v>0</v>
      </c>
      <c r="K175" s="162">
        <f>I175-J175</f>
        <v>0</v>
      </c>
      <c r="L175" s="147" t="e">
        <f t="shared" si="28"/>
        <v>#DIV/0!</v>
      </c>
    </row>
    <row r="176" spans="2:12" ht="16.5" customHeight="1" x14ac:dyDescent="0.25">
      <c r="B176" s="402" t="s">
        <v>469</v>
      </c>
      <c r="C176" s="392"/>
      <c r="D176" s="161"/>
      <c r="E176" s="161"/>
      <c r="F176" s="162">
        <f t="shared" si="29"/>
        <v>0</v>
      </c>
      <c r="G176" s="147" t="e">
        <f t="shared" si="30"/>
        <v>#DIV/0!</v>
      </c>
      <c r="H176" s="360">
        <v>-2.2999999999999998</v>
      </c>
      <c r="I176" s="162">
        <f t="shared" si="31"/>
        <v>0</v>
      </c>
      <c r="J176" s="162">
        <f t="shared" si="26"/>
        <v>0</v>
      </c>
      <c r="K176" s="162">
        <f t="shared" si="27"/>
        <v>0</v>
      </c>
      <c r="L176" s="147" t="e">
        <f t="shared" si="28"/>
        <v>#DIV/0!</v>
      </c>
    </row>
    <row r="177" spans="2:15" ht="16.5" customHeight="1" x14ac:dyDescent="0.25">
      <c r="B177" s="402" t="s">
        <v>31</v>
      </c>
      <c r="C177" s="392"/>
      <c r="D177" s="161"/>
      <c r="E177" s="161"/>
      <c r="F177" s="162">
        <f t="shared" si="29"/>
        <v>0</v>
      </c>
      <c r="G177" s="147" t="e">
        <f t="shared" si="30"/>
        <v>#DIV/0!</v>
      </c>
      <c r="H177" s="360">
        <v>-1.4</v>
      </c>
      <c r="I177" s="162">
        <f t="shared" si="31"/>
        <v>0</v>
      </c>
      <c r="J177" s="162">
        <f t="shared" si="26"/>
        <v>0</v>
      </c>
      <c r="K177" s="162">
        <f t="shared" si="27"/>
        <v>0</v>
      </c>
      <c r="L177" s="147" t="e">
        <f t="shared" si="28"/>
        <v>#DIV/0!</v>
      </c>
    </row>
    <row r="178" spans="2:15" ht="16.5" customHeight="1" x14ac:dyDescent="0.25">
      <c r="B178" s="402" t="s">
        <v>32</v>
      </c>
      <c r="C178" s="392"/>
      <c r="D178" s="161"/>
      <c r="E178" s="161"/>
      <c r="F178" s="162">
        <f t="shared" si="29"/>
        <v>0</v>
      </c>
      <c r="G178" s="147" t="e">
        <f t="shared" si="30"/>
        <v>#DIV/0!</v>
      </c>
      <c r="H178" s="360">
        <v>1</v>
      </c>
      <c r="I178" s="162">
        <f t="shared" si="31"/>
        <v>0</v>
      </c>
      <c r="J178" s="162">
        <f t="shared" si="26"/>
        <v>0</v>
      </c>
      <c r="K178" s="162">
        <f t="shared" si="27"/>
        <v>0</v>
      </c>
      <c r="L178" s="147" t="e">
        <f t="shared" si="28"/>
        <v>#DIV/0!</v>
      </c>
    </row>
    <row r="179" spans="2:15" ht="16.5" customHeight="1" x14ac:dyDescent="0.25">
      <c r="B179" s="391" t="s">
        <v>60</v>
      </c>
      <c r="C179" s="392"/>
      <c r="D179" s="161"/>
      <c r="E179" s="161"/>
      <c r="F179" s="162">
        <f t="shared" si="29"/>
        <v>0</v>
      </c>
      <c r="G179" s="147" t="e">
        <f t="shared" si="30"/>
        <v>#DIV/0!</v>
      </c>
      <c r="H179" s="360">
        <v>1</v>
      </c>
      <c r="I179" s="162">
        <f t="shared" si="31"/>
        <v>0</v>
      </c>
      <c r="J179" s="162">
        <f t="shared" si="26"/>
        <v>0</v>
      </c>
      <c r="K179" s="162">
        <f t="shared" si="27"/>
        <v>0</v>
      </c>
      <c r="L179" s="147" t="e">
        <f t="shared" si="28"/>
        <v>#DIV/0!</v>
      </c>
    </row>
    <row r="180" spans="2:15" ht="16.5" customHeight="1" x14ac:dyDescent="0.25">
      <c r="B180" s="391" t="s">
        <v>33</v>
      </c>
      <c r="C180" s="392"/>
      <c r="D180" s="161"/>
      <c r="E180" s="161"/>
      <c r="F180" s="162">
        <f t="shared" si="29"/>
        <v>0</v>
      </c>
      <c r="G180" s="147" t="e">
        <f t="shared" si="30"/>
        <v>#DIV/0!</v>
      </c>
      <c r="H180" s="360">
        <v>1.3</v>
      </c>
      <c r="I180" s="162">
        <f t="shared" si="31"/>
        <v>0</v>
      </c>
      <c r="J180" s="162">
        <f t="shared" si="26"/>
        <v>0</v>
      </c>
      <c r="K180" s="162">
        <f t="shared" si="27"/>
        <v>0</v>
      </c>
      <c r="L180" s="147" t="e">
        <f t="shared" si="28"/>
        <v>#DIV/0!</v>
      </c>
    </row>
    <row r="181" spans="2:15" ht="16.5" customHeight="1" x14ac:dyDescent="0.25">
      <c r="B181" s="402" t="s">
        <v>475</v>
      </c>
      <c r="C181" s="392"/>
      <c r="D181" s="161"/>
      <c r="E181" s="161"/>
      <c r="F181" s="162">
        <f t="shared" si="29"/>
        <v>0</v>
      </c>
      <c r="G181" s="147" t="e">
        <f t="shared" si="30"/>
        <v>#DIV/0!</v>
      </c>
      <c r="H181" s="360">
        <v>1.2</v>
      </c>
      <c r="I181" s="162">
        <f t="shared" si="31"/>
        <v>0</v>
      </c>
      <c r="J181" s="162">
        <f t="shared" si="26"/>
        <v>0</v>
      </c>
      <c r="K181" s="162">
        <f t="shared" si="27"/>
        <v>0</v>
      </c>
      <c r="L181" s="147" t="e">
        <f t="shared" si="28"/>
        <v>#DIV/0!</v>
      </c>
    </row>
    <row r="182" spans="2:15" ht="16.5" customHeight="1" x14ac:dyDescent="0.25">
      <c r="B182" s="391" t="s">
        <v>34</v>
      </c>
      <c r="C182" s="392"/>
      <c r="D182" s="161"/>
      <c r="E182" s="161"/>
      <c r="F182" s="162">
        <f t="shared" si="29"/>
        <v>0</v>
      </c>
      <c r="G182" s="147" t="e">
        <f t="shared" si="30"/>
        <v>#DIV/0!</v>
      </c>
      <c r="H182" s="360">
        <v>0</v>
      </c>
      <c r="I182" s="162">
        <f t="shared" si="31"/>
        <v>0</v>
      </c>
      <c r="J182" s="162">
        <f t="shared" si="26"/>
        <v>0</v>
      </c>
      <c r="K182" s="162">
        <f t="shared" si="27"/>
        <v>0</v>
      </c>
      <c r="L182" s="147" t="e">
        <f t="shared" si="28"/>
        <v>#DIV/0!</v>
      </c>
    </row>
    <row r="183" spans="2:15" ht="16.5" customHeight="1" x14ac:dyDescent="0.25">
      <c r="B183" s="444" t="s">
        <v>21</v>
      </c>
      <c r="C183" s="445"/>
      <c r="D183" s="163">
        <f>SUM(D165:D182)</f>
        <v>0</v>
      </c>
      <c r="E183" s="163">
        <f>SUM(E165:E182)</f>
        <v>0</v>
      </c>
      <c r="F183" s="163">
        <f t="shared" si="29"/>
        <v>0</v>
      </c>
      <c r="G183" s="361" t="e">
        <f>F183/D183</f>
        <v>#DIV/0!</v>
      </c>
      <c r="H183" s="46"/>
      <c r="I183" s="163">
        <f>SUM(I165:I182)</f>
        <v>0</v>
      </c>
      <c r="J183" s="163">
        <f t="shared" ref="J183:K183" si="32">SUM(J165:J182)</f>
        <v>0</v>
      </c>
      <c r="K183" s="163">
        <f t="shared" si="32"/>
        <v>0</v>
      </c>
      <c r="L183" s="361" t="e">
        <f t="shared" si="28"/>
        <v>#DIV/0!</v>
      </c>
    </row>
    <row r="184" spans="2:15" x14ac:dyDescent="0.25">
      <c r="B184" s="446"/>
      <c r="C184" s="446"/>
      <c r="D184" s="447"/>
      <c r="E184" s="447"/>
      <c r="F184" s="447"/>
      <c r="G184" s="377"/>
    </row>
    <row r="185" spans="2:15" ht="17.25" customHeight="1" x14ac:dyDescent="0.25">
      <c r="B185" s="437" t="s">
        <v>276</v>
      </c>
      <c r="C185" s="438"/>
      <c r="D185" s="438"/>
      <c r="E185" s="438"/>
      <c r="F185" s="438"/>
      <c r="G185" s="438"/>
      <c r="H185" s="438"/>
      <c r="I185" s="438"/>
      <c r="J185" s="438"/>
      <c r="K185" s="438"/>
      <c r="L185" s="439"/>
    </row>
    <row r="186" spans="2:15" ht="17.25" customHeight="1" x14ac:dyDescent="0.25">
      <c r="B186" s="440"/>
      <c r="C186" s="441"/>
      <c r="D186" s="448" t="s">
        <v>275</v>
      </c>
      <c r="E186" s="449"/>
      <c r="F186" s="449"/>
      <c r="G186" s="450"/>
      <c r="H186" s="442" t="s">
        <v>162</v>
      </c>
      <c r="I186" s="372" t="s">
        <v>204</v>
      </c>
      <c r="J186" s="372"/>
      <c r="K186" s="372"/>
      <c r="L186" s="372"/>
    </row>
    <row r="187" spans="2:15" ht="30" x14ac:dyDescent="0.25">
      <c r="B187" s="373" t="s">
        <v>59</v>
      </c>
      <c r="C187" s="374"/>
      <c r="D187" s="368" t="s">
        <v>115</v>
      </c>
      <c r="E187" s="368" t="s">
        <v>116</v>
      </c>
      <c r="F187" s="368" t="s">
        <v>109</v>
      </c>
      <c r="G187" s="368" t="s">
        <v>117</v>
      </c>
      <c r="H187" s="443"/>
      <c r="I187" s="368" t="s">
        <v>115</v>
      </c>
      <c r="J187" s="368" t="s">
        <v>116</v>
      </c>
      <c r="K187" s="368" t="s">
        <v>109</v>
      </c>
      <c r="L187" s="368" t="s">
        <v>117</v>
      </c>
    </row>
    <row r="188" spans="2:15" ht="16.5" customHeight="1" x14ac:dyDescent="0.25">
      <c r="B188" s="391" t="str">
        <f>B165</f>
        <v>Zemní plyn</v>
      </c>
      <c r="C188" s="392"/>
      <c r="D188" s="161"/>
      <c r="E188" s="161"/>
      <c r="F188" s="162">
        <f>D188-E188</f>
        <v>0</v>
      </c>
      <c r="G188" s="147" t="e">
        <f>F188/D188</f>
        <v>#DIV/0!</v>
      </c>
      <c r="H188" s="360">
        <v>1</v>
      </c>
      <c r="I188" s="162">
        <f>D188*H188</f>
        <v>0</v>
      </c>
      <c r="J188" s="162">
        <f t="shared" ref="J188:J205" si="33">E188*H188</f>
        <v>0</v>
      </c>
      <c r="K188" s="162">
        <f t="shared" ref="K188:K205" si="34">I188-J188</f>
        <v>0</v>
      </c>
      <c r="L188" s="147" t="e">
        <f t="shared" ref="L188:L206" si="35">K188/I188</f>
        <v>#DIV/0!</v>
      </c>
      <c r="N188" s="408"/>
      <c r="O188" s="408"/>
    </row>
    <row r="189" spans="2:15" ht="16.5" customHeight="1" x14ac:dyDescent="0.25">
      <c r="B189" s="391" t="str">
        <f t="shared" ref="B189:B205" si="36">B166</f>
        <v>Hnědé uhlí</v>
      </c>
      <c r="C189" s="392"/>
      <c r="D189" s="161"/>
      <c r="E189" s="161"/>
      <c r="F189" s="162">
        <f t="shared" ref="F189:F206" si="37">D189-E189</f>
        <v>0</v>
      </c>
      <c r="G189" s="147" t="e">
        <f t="shared" ref="G189:G205" si="38">F189/D189</f>
        <v>#DIV/0!</v>
      </c>
      <c r="H189" s="360">
        <v>1</v>
      </c>
      <c r="I189" s="162">
        <f t="shared" ref="I189:I205" si="39">D189*H189</f>
        <v>0</v>
      </c>
      <c r="J189" s="162">
        <f t="shared" si="33"/>
        <v>0</v>
      </c>
      <c r="K189" s="162">
        <f t="shared" si="34"/>
        <v>0</v>
      </c>
      <c r="L189" s="147" t="e">
        <f t="shared" si="35"/>
        <v>#DIV/0!</v>
      </c>
      <c r="N189" s="408"/>
      <c r="O189" s="408"/>
    </row>
    <row r="190" spans="2:15" ht="16.5" customHeight="1" x14ac:dyDescent="0.25">
      <c r="B190" s="391" t="str">
        <f t="shared" si="36"/>
        <v>Černé uhlí</v>
      </c>
      <c r="C190" s="392"/>
      <c r="D190" s="161"/>
      <c r="E190" s="161"/>
      <c r="F190" s="162">
        <f t="shared" si="37"/>
        <v>0</v>
      </c>
      <c r="G190" s="147" t="e">
        <f t="shared" si="38"/>
        <v>#DIV/0!</v>
      </c>
      <c r="H190" s="360">
        <v>1</v>
      </c>
      <c r="I190" s="162">
        <f t="shared" si="39"/>
        <v>0</v>
      </c>
      <c r="J190" s="162">
        <f t="shared" si="33"/>
        <v>0</v>
      </c>
      <c r="K190" s="162">
        <f t="shared" si="34"/>
        <v>0</v>
      </c>
      <c r="L190" s="147" t="e">
        <f t="shared" si="35"/>
        <v>#DIV/0!</v>
      </c>
      <c r="N190" s="408"/>
      <c r="O190" s="408"/>
    </row>
    <row r="191" spans="2:15" ht="16.5" customHeight="1" x14ac:dyDescent="0.25">
      <c r="B191" s="391" t="str">
        <f t="shared" si="36"/>
        <v>Koks</v>
      </c>
      <c r="C191" s="392"/>
      <c r="D191" s="161"/>
      <c r="E191" s="161"/>
      <c r="F191" s="162">
        <f t="shared" si="37"/>
        <v>0</v>
      </c>
      <c r="G191" s="147" t="e">
        <f t="shared" si="38"/>
        <v>#DIV/0!</v>
      </c>
      <c r="H191" s="360">
        <v>1</v>
      </c>
      <c r="I191" s="162">
        <f t="shared" si="39"/>
        <v>0</v>
      </c>
      <c r="J191" s="162">
        <f t="shared" si="33"/>
        <v>0</v>
      </c>
      <c r="K191" s="162">
        <f t="shared" si="34"/>
        <v>0</v>
      </c>
      <c r="L191" s="147" t="e">
        <f t="shared" si="35"/>
        <v>#DIV/0!</v>
      </c>
      <c r="N191" s="408"/>
      <c r="O191" s="408"/>
    </row>
    <row r="192" spans="2:15" ht="16.5" customHeight="1" x14ac:dyDescent="0.25">
      <c r="B192" s="391" t="str">
        <f t="shared" si="36"/>
        <v>Hnědouhelné brikety</v>
      </c>
      <c r="C192" s="392"/>
      <c r="D192" s="161"/>
      <c r="E192" s="161"/>
      <c r="F192" s="162">
        <f t="shared" si="37"/>
        <v>0</v>
      </c>
      <c r="G192" s="147" t="e">
        <f t="shared" si="38"/>
        <v>#DIV/0!</v>
      </c>
      <c r="H192" s="360">
        <v>1</v>
      </c>
      <c r="I192" s="162">
        <f t="shared" si="39"/>
        <v>0</v>
      </c>
      <c r="J192" s="162">
        <f t="shared" si="33"/>
        <v>0</v>
      </c>
      <c r="K192" s="162">
        <f t="shared" si="34"/>
        <v>0</v>
      </c>
      <c r="L192" s="147" t="e">
        <f t="shared" si="35"/>
        <v>#DIV/0!</v>
      </c>
      <c r="N192" s="408"/>
      <c r="O192" s="408"/>
    </row>
    <row r="193" spans="2:15" ht="16.5" customHeight="1" x14ac:dyDescent="0.25">
      <c r="B193" s="391" t="str">
        <f t="shared" si="36"/>
        <v>Propan-butan/LPG</v>
      </c>
      <c r="C193" s="392"/>
      <c r="D193" s="161"/>
      <c r="E193" s="161"/>
      <c r="F193" s="162">
        <f t="shared" si="37"/>
        <v>0</v>
      </c>
      <c r="G193" s="147" t="e">
        <f t="shared" si="38"/>
        <v>#DIV/0!</v>
      </c>
      <c r="H193" s="360">
        <v>1.2</v>
      </c>
      <c r="I193" s="162">
        <f t="shared" si="39"/>
        <v>0</v>
      </c>
      <c r="J193" s="162">
        <f t="shared" si="33"/>
        <v>0</v>
      </c>
      <c r="K193" s="162">
        <f t="shared" si="34"/>
        <v>0</v>
      </c>
      <c r="L193" s="147" t="e">
        <f t="shared" si="35"/>
        <v>#DIV/0!</v>
      </c>
      <c r="N193" s="408"/>
      <c r="O193" s="408"/>
    </row>
    <row r="194" spans="2:15" ht="16.5" customHeight="1" x14ac:dyDescent="0.25">
      <c r="B194" s="391" t="str">
        <f t="shared" si="36"/>
        <v>Topný olej</v>
      </c>
      <c r="C194" s="392"/>
      <c r="D194" s="161"/>
      <c r="E194" s="161"/>
      <c r="F194" s="162">
        <f t="shared" si="37"/>
        <v>0</v>
      </c>
      <c r="G194" s="147" t="e">
        <f t="shared" si="38"/>
        <v>#DIV/0!</v>
      </c>
      <c r="H194" s="360">
        <v>1.2</v>
      </c>
      <c r="I194" s="162">
        <f t="shared" si="39"/>
        <v>0</v>
      </c>
      <c r="J194" s="162">
        <f t="shared" si="33"/>
        <v>0</v>
      </c>
      <c r="K194" s="162">
        <f t="shared" si="34"/>
        <v>0</v>
      </c>
      <c r="L194" s="147" t="e">
        <f t="shared" si="35"/>
        <v>#DIV/0!</v>
      </c>
      <c r="N194" s="408"/>
      <c r="O194" s="408"/>
    </row>
    <row r="195" spans="2:15" ht="16.5" customHeight="1" x14ac:dyDescent="0.25">
      <c r="B195" s="391" t="str">
        <f t="shared" si="36"/>
        <v>Elektřina</v>
      </c>
      <c r="C195" s="392"/>
      <c r="D195" s="161"/>
      <c r="E195" s="161"/>
      <c r="F195" s="162">
        <f t="shared" si="37"/>
        <v>0</v>
      </c>
      <c r="G195" s="147" t="e">
        <f t="shared" si="38"/>
        <v>#DIV/0!</v>
      </c>
      <c r="H195" s="360">
        <v>2.2999999999999998</v>
      </c>
      <c r="I195" s="162">
        <f t="shared" si="39"/>
        <v>0</v>
      </c>
      <c r="J195" s="162">
        <f t="shared" si="33"/>
        <v>0</v>
      </c>
      <c r="K195" s="162">
        <f t="shared" si="34"/>
        <v>0</v>
      </c>
      <c r="L195" s="147" t="e">
        <f t="shared" si="35"/>
        <v>#DIV/0!</v>
      </c>
      <c r="N195" s="408"/>
      <c r="O195" s="408"/>
    </row>
    <row r="196" spans="2:15" ht="16.5" customHeight="1" x14ac:dyDescent="0.25">
      <c r="B196" s="391" t="str">
        <f t="shared" si="36"/>
        <v xml:space="preserve">Dřevené peletky </v>
      </c>
      <c r="C196" s="392"/>
      <c r="D196" s="161"/>
      <c r="E196" s="161"/>
      <c r="F196" s="162">
        <f t="shared" si="37"/>
        <v>0</v>
      </c>
      <c r="G196" s="147" t="e">
        <f t="shared" si="38"/>
        <v>#DIV/0!</v>
      </c>
      <c r="H196" s="360">
        <v>1</v>
      </c>
      <c r="I196" s="162">
        <f t="shared" si="39"/>
        <v>0</v>
      </c>
      <c r="J196" s="162">
        <f t="shared" si="33"/>
        <v>0</v>
      </c>
      <c r="K196" s="162">
        <f t="shared" si="34"/>
        <v>0</v>
      </c>
      <c r="L196" s="147" t="e">
        <f t="shared" si="35"/>
        <v>#DIV/0!</v>
      </c>
      <c r="N196" s="408"/>
      <c r="O196" s="408"/>
    </row>
    <row r="197" spans="2:15" ht="16.5" customHeight="1" x14ac:dyDescent="0.25">
      <c r="B197" s="391" t="str">
        <f t="shared" si="36"/>
        <v>Kusové dřevo, dřevní štěpka</v>
      </c>
      <c r="C197" s="392"/>
      <c r="D197" s="161"/>
      <c r="E197" s="161"/>
      <c r="F197" s="162">
        <f t="shared" si="37"/>
        <v>0</v>
      </c>
      <c r="G197" s="147" t="e">
        <f t="shared" si="38"/>
        <v>#DIV/0!</v>
      </c>
      <c r="H197" s="360">
        <v>1</v>
      </c>
      <c r="I197" s="162">
        <f t="shared" si="39"/>
        <v>0</v>
      </c>
      <c r="J197" s="162">
        <f t="shared" si="33"/>
        <v>0</v>
      </c>
      <c r="K197" s="162">
        <f t="shared" si="34"/>
        <v>0</v>
      </c>
      <c r="L197" s="147" t="e">
        <f t="shared" si="35"/>
        <v>#DIV/0!</v>
      </c>
      <c r="N197" s="451"/>
      <c r="O197" s="408"/>
    </row>
    <row r="198" spans="2:15" ht="16.5" customHeight="1" x14ac:dyDescent="0.25">
      <c r="B198" s="391" t="str">
        <f t="shared" si="36"/>
        <v>Energie okolního prostředí (elektřina a teplo)</v>
      </c>
      <c r="C198" s="392"/>
      <c r="D198" s="161"/>
      <c r="E198" s="161"/>
      <c r="F198" s="162">
        <f t="shared" si="37"/>
        <v>0</v>
      </c>
      <c r="G198" s="147" t="e">
        <f t="shared" si="38"/>
        <v>#DIV/0!</v>
      </c>
      <c r="H198" s="360">
        <v>0</v>
      </c>
      <c r="I198" s="162">
        <f t="shared" si="39"/>
        <v>0</v>
      </c>
      <c r="J198" s="162">
        <f t="shared" si="33"/>
        <v>0</v>
      </c>
      <c r="K198" s="162">
        <f t="shared" si="34"/>
        <v>0</v>
      </c>
      <c r="L198" s="147" t="e">
        <f t="shared" si="35"/>
        <v>#DIV/0!</v>
      </c>
    </row>
    <row r="199" spans="2:15" ht="16.5" customHeight="1" x14ac:dyDescent="0.25">
      <c r="B199" s="391" t="str">
        <f t="shared" si="36"/>
        <v>Elektřina dodávka mimo budovu</v>
      </c>
      <c r="C199" s="392"/>
      <c r="D199" s="161"/>
      <c r="E199" s="161"/>
      <c r="F199" s="162">
        <f t="shared" si="37"/>
        <v>0</v>
      </c>
      <c r="G199" s="147" t="e">
        <f t="shared" si="38"/>
        <v>#DIV/0!</v>
      </c>
      <c r="H199" s="360">
        <v>-2.2999999999999998</v>
      </c>
      <c r="I199" s="162">
        <f t="shared" si="39"/>
        <v>0</v>
      </c>
      <c r="J199" s="162">
        <f t="shared" si="33"/>
        <v>0</v>
      </c>
      <c r="K199" s="162">
        <f t="shared" si="34"/>
        <v>0</v>
      </c>
      <c r="L199" s="147" t="e">
        <f t="shared" si="35"/>
        <v>#DIV/0!</v>
      </c>
      <c r="N199" s="451"/>
      <c r="O199" s="408"/>
    </row>
    <row r="200" spans="2:15" ht="16.5" customHeight="1" x14ac:dyDescent="0.25">
      <c r="B200" s="391" t="str">
        <f t="shared" si="36"/>
        <v>Teplo - dodávka mimo budovu</v>
      </c>
      <c r="C200" s="392"/>
      <c r="D200" s="161"/>
      <c r="E200" s="161"/>
      <c r="F200" s="162">
        <f t="shared" si="37"/>
        <v>0</v>
      </c>
      <c r="G200" s="147" t="e">
        <f t="shared" si="38"/>
        <v>#DIV/0!</v>
      </c>
      <c r="H200" s="360">
        <v>-1.4</v>
      </c>
      <c r="I200" s="162">
        <f t="shared" si="39"/>
        <v>0</v>
      </c>
      <c r="J200" s="162">
        <f t="shared" si="33"/>
        <v>0</v>
      </c>
      <c r="K200" s="162">
        <f t="shared" si="34"/>
        <v>0</v>
      </c>
      <c r="L200" s="147" t="e">
        <f t="shared" si="35"/>
        <v>#DIV/0!</v>
      </c>
      <c r="N200" s="405"/>
      <c r="O200" s="405"/>
    </row>
    <row r="201" spans="2:15" ht="16.5" customHeight="1" x14ac:dyDescent="0.25">
      <c r="B201" s="391" t="str">
        <f t="shared" si="36"/>
        <v>Účinná SZTE s &gt; 80% podílem OZE</v>
      </c>
      <c r="C201" s="392"/>
      <c r="D201" s="161"/>
      <c r="E201" s="161"/>
      <c r="F201" s="162">
        <f t="shared" si="37"/>
        <v>0</v>
      </c>
      <c r="G201" s="147" t="e">
        <f t="shared" si="38"/>
        <v>#DIV/0!</v>
      </c>
      <c r="H201" s="360">
        <v>1</v>
      </c>
      <c r="I201" s="162">
        <f t="shared" si="39"/>
        <v>0</v>
      </c>
      <c r="J201" s="162">
        <f t="shared" si="33"/>
        <v>0</v>
      </c>
      <c r="K201" s="162">
        <f t="shared" si="34"/>
        <v>0</v>
      </c>
      <c r="L201" s="147" t="e">
        <f t="shared" si="35"/>
        <v>#DIV/0!</v>
      </c>
      <c r="N201" s="405"/>
      <c r="O201" s="405"/>
    </row>
    <row r="202" spans="2:15" ht="16.5" customHeight="1" x14ac:dyDescent="0.25">
      <c r="B202" s="391" t="str">
        <f t="shared" si="36"/>
        <v>Účinná SZTE 
s  &lt; 80% podílem OZE</v>
      </c>
      <c r="C202" s="392"/>
      <c r="D202" s="161"/>
      <c r="E202" s="161"/>
      <c r="F202" s="162">
        <f t="shared" si="37"/>
        <v>0</v>
      </c>
      <c r="G202" s="147" t="e">
        <f t="shared" si="38"/>
        <v>#DIV/0!</v>
      </c>
      <c r="H202" s="360">
        <v>1</v>
      </c>
      <c r="I202" s="162">
        <f t="shared" si="39"/>
        <v>0</v>
      </c>
      <c r="J202" s="162">
        <f t="shared" si="33"/>
        <v>0</v>
      </c>
      <c r="K202" s="162">
        <f t="shared" si="34"/>
        <v>0</v>
      </c>
      <c r="L202" s="147" t="e">
        <f t="shared" si="35"/>
        <v>#DIV/0!</v>
      </c>
      <c r="N202" s="405"/>
      <c r="O202" s="405"/>
    </row>
    <row r="203" spans="2:15" ht="16.5" customHeight="1" x14ac:dyDescent="0.25">
      <c r="B203" s="391" t="str">
        <f t="shared" si="36"/>
        <v>Ostatní SZTE</v>
      </c>
      <c r="C203" s="392"/>
      <c r="D203" s="161"/>
      <c r="E203" s="161"/>
      <c r="F203" s="162">
        <f t="shared" si="37"/>
        <v>0</v>
      </c>
      <c r="G203" s="147" t="e">
        <f t="shared" si="38"/>
        <v>#DIV/0!</v>
      </c>
      <c r="H203" s="360">
        <v>1.3</v>
      </c>
      <c r="I203" s="162">
        <f t="shared" si="39"/>
        <v>0</v>
      </c>
      <c r="J203" s="162">
        <f t="shared" si="33"/>
        <v>0</v>
      </c>
      <c r="K203" s="162">
        <f t="shared" si="34"/>
        <v>0</v>
      </c>
      <c r="L203" s="147" t="e">
        <f t="shared" si="35"/>
        <v>#DIV/0!</v>
      </c>
      <c r="N203" s="405"/>
      <c r="O203" s="405"/>
    </row>
    <row r="204" spans="2:15" ht="16.5" customHeight="1" x14ac:dyDescent="0.25">
      <c r="B204" s="391" t="str">
        <f t="shared" si="36"/>
        <v>Ostatní neuvedené energonositele</v>
      </c>
      <c r="C204" s="392"/>
      <c r="D204" s="161"/>
      <c r="E204" s="161"/>
      <c r="F204" s="162">
        <f t="shared" si="37"/>
        <v>0</v>
      </c>
      <c r="G204" s="147" t="e">
        <f t="shared" si="38"/>
        <v>#DIV/0!</v>
      </c>
      <c r="H204" s="360">
        <v>1.2</v>
      </c>
      <c r="I204" s="162">
        <f t="shared" si="39"/>
        <v>0</v>
      </c>
      <c r="J204" s="162">
        <f t="shared" si="33"/>
        <v>0</v>
      </c>
      <c r="K204" s="162">
        <f t="shared" si="34"/>
        <v>0</v>
      </c>
      <c r="L204" s="147" t="e">
        <f t="shared" si="35"/>
        <v>#DIV/0!</v>
      </c>
      <c r="N204" s="405"/>
      <c r="O204" s="405"/>
    </row>
    <row r="205" spans="2:15" ht="16.5" customHeight="1" x14ac:dyDescent="0.25">
      <c r="B205" s="391" t="str">
        <f t="shared" si="36"/>
        <v>Odpadní teplo z technologie</v>
      </c>
      <c r="C205" s="392"/>
      <c r="D205" s="161"/>
      <c r="E205" s="161"/>
      <c r="F205" s="162">
        <f t="shared" si="37"/>
        <v>0</v>
      </c>
      <c r="G205" s="147" t="e">
        <f t="shared" si="38"/>
        <v>#DIV/0!</v>
      </c>
      <c r="H205" s="360">
        <v>0</v>
      </c>
      <c r="I205" s="162">
        <f t="shared" si="39"/>
        <v>0</v>
      </c>
      <c r="J205" s="162">
        <f t="shared" si="33"/>
        <v>0</v>
      </c>
      <c r="K205" s="162">
        <f t="shared" si="34"/>
        <v>0</v>
      </c>
      <c r="L205" s="147" t="e">
        <f t="shared" si="35"/>
        <v>#DIV/0!</v>
      </c>
      <c r="N205" s="405"/>
      <c r="O205" s="405"/>
    </row>
    <row r="206" spans="2:15" ht="16.5" customHeight="1" x14ac:dyDescent="0.25">
      <c r="B206" s="444" t="s">
        <v>21</v>
      </c>
      <c r="C206" s="445"/>
      <c r="D206" s="163">
        <f>SUM(D188:D205)</f>
        <v>0</v>
      </c>
      <c r="E206" s="163">
        <f>SUM(E188:E205)</f>
        <v>0</v>
      </c>
      <c r="F206" s="163">
        <f t="shared" si="37"/>
        <v>0</v>
      </c>
      <c r="G206" s="361" t="e">
        <f>F206/D206</f>
        <v>#DIV/0!</v>
      </c>
      <c r="H206" s="46"/>
      <c r="I206" s="163">
        <f>SUM(I188:I205)</f>
        <v>0</v>
      </c>
      <c r="J206" s="163">
        <f t="shared" ref="J206:K206" si="40">SUM(J188:J205)</f>
        <v>0</v>
      </c>
      <c r="K206" s="163">
        <f t="shared" si="40"/>
        <v>0</v>
      </c>
      <c r="L206" s="361" t="e">
        <f t="shared" si="35"/>
        <v>#DIV/0!</v>
      </c>
    </row>
  </sheetData>
  <sheetProtection algorithmName="SHA-512" hashValue="l2uN8aTQarnbeKRcdtB+Dsu+Nmdl53JpLizULFLkBdCn3F+PqDKEWQ88lyL0sOr4WRHJaDg+W7IaK+KIFllvag==" saltValue="N1xGzmhqCQFIP5y/sG/wDA==" spinCount="100000" sheet="1" objects="1" scenarios="1"/>
  <mergeCells count="166">
    <mergeCell ref="N191:O191"/>
    <mergeCell ref="N192:O192"/>
    <mergeCell ref="N193:O193"/>
    <mergeCell ref="N194:O194"/>
    <mergeCell ref="N195:O195"/>
    <mergeCell ref="N196:O196"/>
    <mergeCell ref="N197:O197"/>
    <mergeCell ref="N199:O199"/>
    <mergeCell ref="B121:G121"/>
    <mergeCell ref="B191:C191"/>
    <mergeCell ref="B146:C146"/>
    <mergeCell ref="B147:C147"/>
    <mergeCell ref="B171:C171"/>
    <mergeCell ref="B175:C175"/>
    <mergeCell ref="B185:L185"/>
    <mergeCell ref="D186:G186"/>
    <mergeCell ref="H186:H187"/>
    <mergeCell ref="I186:L186"/>
    <mergeCell ref="B187:C187"/>
    <mergeCell ref="B188:C188"/>
    <mergeCell ref="B189:C189"/>
    <mergeCell ref="B190:C190"/>
    <mergeCell ref="H163:H164"/>
    <mergeCell ref="B162:L162"/>
    <mergeCell ref="N188:O188"/>
    <mergeCell ref="N189:O189"/>
    <mergeCell ref="N190:O190"/>
    <mergeCell ref="C2:F2"/>
    <mergeCell ref="B78:C78"/>
    <mergeCell ref="B24:G25"/>
    <mergeCell ref="B76:C76"/>
    <mergeCell ref="B77:C77"/>
    <mergeCell ref="B74:C74"/>
    <mergeCell ref="B75:C75"/>
    <mergeCell ref="B154:C154"/>
    <mergeCell ref="B155:C155"/>
    <mergeCell ref="B160:G160"/>
    <mergeCell ref="D163:G163"/>
    <mergeCell ref="B159:G159"/>
    <mergeCell ref="B156:C156"/>
    <mergeCell ref="B157:C157"/>
    <mergeCell ref="B144:G144"/>
    <mergeCell ref="B145:C145"/>
    <mergeCell ref="I163:L163"/>
    <mergeCell ref="B73:C73"/>
    <mergeCell ref="B183:C183"/>
    <mergeCell ref="B84:C84"/>
    <mergeCell ref="B120:G120"/>
    <mergeCell ref="R17:S17"/>
    <mergeCell ref="Q18:Q21"/>
    <mergeCell ref="Q22:Q24"/>
    <mergeCell ref="R25:S25"/>
    <mergeCell ref="Q26:Q28"/>
    <mergeCell ref="Q29:Q31"/>
    <mergeCell ref="R32:S32"/>
    <mergeCell ref="Q33:Q36"/>
    <mergeCell ref="Q37:Q39"/>
    <mergeCell ref="B201:C201"/>
    <mergeCell ref="B202:C202"/>
    <mergeCell ref="B203:C203"/>
    <mergeCell ref="B204:C204"/>
    <mergeCell ref="B205:C205"/>
    <mergeCell ref="B206:C206"/>
    <mergeCell ref="B192:C192"/>
    <mergeCell ref="B193:C193"/>
    <mergeCell ref="B194:C194"/>
    <mergeCell ref="B195:C195"/>
    <mergeCell ref="B196:C196"/>
    <mergeCell ref="B197:C197"/>
    <mergeCell ref="B198:C198"/>
    <mergeCell ref="B199:C199"/>
    <mergeCell ref="B200:C200"/>
    <mergeCell ref="B177:C177"/>
    <mergeCell ref="B178:C178"/>
    <mergeCell ref="B179:C179"/>
    <mergeCell ref="B180:C180"/>
    <mergeCell ref="B181:C181"/>
    <mergeCell ref="B173:C173"/>
    <mergeCell ref="B174:C174"/>
    <mergeCell ref="B152:C152"/>
    <mergeCell ref="B153:C153"/>
    <mergeCell ref="B176:C176"/>
    <mergeCell ref="B168:C168"/>
    <mergeCell ref="B169:C169"/>
    <mergeCell ref="B170:C170"/>
    <mergeCell ref="B113:C113"/>
    <mergeCell ref="B114:C114"/>
    <mergeCell ref="B115:C115"/>
    <mergeCell ref="B172:C172"/>
    <mergeCell ref="B164:C164"/>
    <mergeCell ref="B165:C165"/>
    <mergeCell ref="B166:C166"/>
    <mergeCell ref="B167:C167"/>
    <mergeCell ref="B158:C158"/>
    <mergeCell ref="P135:Q135"/>
    <mergeCell ref="B119:C119"/>
    <mergeCell ref="B182:C182"/>
    <mergeCell ref="B23:G23"/>
    <mergeCell ref="B26:G26"/>
    <mergeCell ref="B38:C38"/>
    <mergeCell ref="B39:C39"/>
    <mergeCell ref="B40:C40"/>
    <mergeCell ref="B31:C31"/>
    <mergeCell ref="B83:C83"/>
    <mergeCell ref="B142:G142"/>
    <mergeCell ref="B79:C79"/>
    <mergeCell ref="B148:C148"/>
    <mergeCell ref="B149:C149"/>
    <mergeCell ref="B150:C150"/>
    <mergeCell ref="B151:C151"/>
    <mergeCell ref="B70:C70"/>
    <mergeCell ref="B71:C71"/>
    <mergeCell ref="B81:G81"/>
    <mergeCell ref="B72:C72"/>
    <mergeCell ref="B122:G122"/>
    <mergeCell ref="B123:G123"/>
    <mergeCell ref="E94:E95"/>
    <mergeCell ref="F94:F95"/>
    <mergeCell ref="C106:D106"/>
    <mergeCell ref="B80:P80"/>
    <mergeCell ref="B69:C69"/>
    <mergeCell ref="B130:G130"/>
    <mergeCell ref="B124:G124"/>
    <mergeCell ref="F31:G31"/>
    <mergeCell ref="B111:C111"/>
    <mergeCell ref="B112:C112"/>
    <mergeCell ref="B32:C32"/>
    <mergeCell ref="B33:C33"/>
    <mergeCell ref="B34:C34"/>
    <mergeCell ref="B35:C35"/>
    <mergeCell ref="B36:C36"/>
    <mergeCell ref="B37:C37"/>
    <mergeCell ref="D31:E31"/>
    <mergeCell ref="B117:C117"/>
    <mergeCell ref="B118:C118"/>
    <mergeCell ref="B41:G41"/>
    <mergeCell ref="B42:G42"/>
    <mergeCell ref="B64:G64"/>
    <mergeCell ref="B43:G43"/>
    <mergeCell ref="O112:Q112"/>
    <mergeCell ref="B116:C116"/>
    <mergeCell ref="C129:F129"/>
    <mergeCell ref="C3:F3"/>
    <mergeCell ref="B67:C67"/>
    <mergeCell ref="B68:C68"/>
    <mergeCell ref="B8:G8"/>
    <mergeCell ref="B9:C9"/>
    <mergeCell ref="B10:C10"/>
    <mergeCell ref="B18:C18"/>
    <mergeCell ref="B19:C19"/>
    <mergeCell ref="B20:C20"/>
    <mergeCell ref="B11:C11"/>
    <mergeCell ref="B12:C12"/>
    <mergeCell ref="B13:C13"/>
    <mergeCell ref="B14:C14"/>
    <mergeCell ref="B15:C15"/>
    <mergeCell ref="D9:E9"/>
    <mergeCell ref="B16:C16"/>
    <mergeCell ref="B17:C17"/>
    <mergeCell ref="F9:G9"/>
    <mergeCell ref="B21:C21"/>
    <mergeCell ref="B28:F28"/>
    <mergeCell ref="B30:G30"/>
    <mergeCell ref="B66:P66"/>
    <mergeCell ref="B65:G65"/>
    <mergeCell ref="B22:C22"/>
  </mergeCells>
  <phoneticPr fontId="14" type="noConversion"/>
  <conditionalFormatting sqref="C93:C102">
    <cfRule type="cellIs" dxfId="33" priority="3" operator="greaterThan">
      <formula>1000</formula>
    </cfRule>
  </conditionalFormatting>
  <conditionalFormatting sqref="C104">
    <cfRule type="cellIs" dxfId="32" priority="12" operator="greaterThan">
      <formula>0.2</formula>
    </cfRule>
  </conditionalFormatting>
  <conditionalFormatting sqref="C105">
    <cfRule type="cellIs" dxfId="31" priority="14" operator="greaterThan">
      <formula>0.3</formula>
    </cfRule>
  </conditionalFormatting>
  <conditionalFormatting sqref="C128">
    <cfRule type="cellIs" dxfId="30" priority="1" operator="greaterThan">
      <formula>5000</formula>
    </cfRule>
  </conditionalFormatting>
  <conditionalFormatting sqref="C141">
    <cfRule type="cellIs" dxfId="29" priority="11" operator="greaterThan">
      <formula>0.2</formula>
    </cfRule>
  </conditionalFormatting>
  <conditionalFormatting sqref="D27">
    <cfRule type="cellIs" dxfId="28" priority="40" operator="greaterThan">
      <formula>90000</formula>
    </cfRule>
  </conditionalFormatting>
  <conditionalFormatting sqref="D29">
    <cfRule type="cellIs" dxfId="27" priority="39" operator="greaterThan">
      <formula>90000</formula>
    </cfRule>
  </conditionalFormatting>
  <conditionalFormatting sqref="D118:G118">
    <cfRule type="cellIs" dxfId="26" priority="7" operator="lessThan">
      <formula>2.8</formula>
    </cfRule>
  </conditionalFormatting>
  <conditionalFormatting sqref="D76:O76">
    <cfRule type="cellIs" dxfId="25" priority="19" operator="lessThan">
      <formula>0.2999999999</formula>
    </cfRule>
  </conditionalFormatting>
  <conditionalFormatting sqref="D77:O77">
    <cfRule type="cellIs" dxfId="24" priority="6" operator="lessThan">
      <formula>0.199999999</formula>
    </cfRule>
    <cfRule type="cellIs" dxfId="23" priority="18" operator="lessThan">
      <formula>0.2</formula>
    </cfRule>
  </conditionalFormatting>
  <conditionalFormatting sqref="F93">
    <cfRule type="cellIs" dxfId="22" priority="2" operator="greaterThan">
      <formula>1000</formula>
    </cfRule>
  </conditionalFormatting>
  <conditionalFormatting sqref="F94:F95">
    <cfRule type="cellIs" dxfId="21" priority="13" operator="greaterThan">
      <formula>2</formula>
    </cfRule>
  </conditionalFormatting>
  <dataValidations count="7">
    <dataValidation type="list" allowBlank="1" showInputMessage="1" showErrorMessage="1" sqref="C106:D106" xr:uid="{290F92E9-7E5B-4E60-9BAD-9425A5100BB6}">
      <formula1>$U$1:$U$4</formula1>
    </dataValidation>
    <dataValidation type="list" allowBlank="1" showInputMessage="1" showErrorMessage="1" sqref="C113:C119 C110" xr:uid="{4623DD64-5364-4C98-9044-EAA1383063F4}">
      <formula1>$T$4:$T$5</formula1>
    </dataValidation>
    <dataValidation type="list" allowBlank="1" showInputMessage="1" showErrorMessage="1" sqref="Q9" xr:uid="{F5ED771E-F02B-4875-9E3A-52B87A0D2990}">
      <formula1>$AY$8:$AY$64</formula1>
    </dataValidation>
    <dataValidation type="list" allowBlank="1" showInputMessage="1" showErrorMessage="1" sqref="D110:G110" xr:uid="{BEAE1589-BF52-4F72-BCA3-D8BF9AD64738}">
      <formula1>$T$4:$T$8</formula1>
    </dataValidation>
    <dataValidation type="list" allowBlank="1" showInputMessage="1" showErrorMessage="1" sqref="H54" xr:uid="{FACEA433-6177-4F07-A8A7-221112EB948A}">
      <formula1>$H$56:$H$58</formula1>
    </dataValidation>
    <dataValidation type="list" allowBlank="1" showInputMessage="1" showErrorMessage="1" sqref="C132 D69:O69 D78:O78 C87 C92 C109 C127" xr:uid="{0FE64008-8918-4CC5-87AF-597C4905065E}">
      <formula1>$R$6:$R$7</formula1>
    </dataValidation>
    <dataValidation type="list" allowBlank="1" showInputMessage="1" showErrorMessage="1" sqref="D68:O68" xr:uid="{318EF593-9545-439A-9154-36DF09EC214D}">
      <formula1>$V$8:$V$14</formula1>
    </dataValidation>
  </dataValidations>
  <pageMargins left="0.62992125984251968" right="0.23622047244094491" top="0.74803149606299213" bottom="0.74803149606299213" header="0.31496062992125984" footer="0.31496062992125984"/>
  <pageSetup paperSize="9" orientation="portrait" r:id="rId1"/>
  <headerFooter>
    <oddHeader>&amp;L&amp;G</oddHeader>
    <oddFooter>&amp;C&amp;P/&amp;N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B5A36-D79D-4C74-8FA3-DEABBA5C7928}">
  <sheetPr codeName="List4"/>
  <dimension ref="B1:AL167"/>
  <sheetViews>
    <sheetView zoomScale="136" zoomScaleNormal="136" workbookViewId="0">
      <selection activeCell="D8" sqref="D8:E8"/>
    </sheetView>
  </sheetViews>
  <sheetFormatPr defaultRowHeight="15" x14ac:dyDescent="0.25"/>
  <cols>
    <col min="1" max="1" width="6.28515625" style="271" customWidth="1"/>
    <col min="2" max="2" width="27" style="271" customWidth="1"/>
    <col min="3" max="3" width="18.140625" style="271" customWidth="1"/>
    <col min="4" max="7" width="17.7109375" style="271" customWidth="1"/>
    <col min="8" max="8" width="18.140625" style="271" customWidth="1"/>
    <col min="9" max="15" width="17.7109375" style="271" customWidth="1"/>
    <col min="16" max="16" width="16.7109375" style="271" customWidth="1"/>
    <col min="17" max="17" width="11.140625" style="271" customWidth="1"/>
    <col min="18" max="18" width="14" style="271" hidden="1" customWidth="1"/>
    <col min="19" max="19" width="16.140625" style="271" hidden="1" customWidth="1"/>
    <col min="20" max="20" width="18.5703125" style="271" hidden="1" customWidth="1"/>
    <col min="21" max="21" width="17.85546875" style="271" hidden="1" customWidth="1"/>
    <col min="22" max="22" width="14.42578125" style="271" hidden="1" customWidth="1"/>
    <col min="23" max="23" width="8.7109375" style="271" hidden="1" customWidth="1"/>
    <col min="24" max="24" width="0" style="271" hidden="1" customWidth="1"/>
    <col min="25" max="16384" width="9.140625" style="271"/>
  </cols>
  <sheetData>
    <row r="1" spans="2:22" x14ac:dyDescent="0.25">
      <c r="R1" s="271" t="s">
        <v>106</v>
      </c>
      <c r="S1" s="271" t="s">
        <v>106</v>
      </c>
      <c r="U1" s="271" t="s">
        <v>106</v>
      </c>
    </row>
    <row r="2" spans="2:22" ht="18.75" x14ac:dyDescent="0.3">
      <c r="B2" s="2"/>
      <c r="C2" s="272" t="s">
        <v>255</v>
      </c>
      <c r="D2" s="272"/>
      <c r="E2" s="272"/>
      <c r="F2" s="2"/>
      <c r="G2" s="2"/>
      <c r="R2" s="271" t="s">
        <v>45</v>
      </c>
      <c r="S2" s="271" t="s">
        <v>50</v>
      </c>
      <c r="U2" s="271" t="s">
        <v>17</v>
      </c>
    </row>
    <row r="3" spans="2:22" ht="36.75" customHeight="1" x14ac:dyDescent="0.3">
      <c r="B3" s="273"/>
      <c r="C3" s="236" t="s">
        <v>219</v>
      </c>
      <c r="D3" s="236"/>
      <c r="E3" s="236"/>
      <c r="F3" s="5"/>
      <c r="G3" s="5"/>
      <c r="R3" s="271" t="s">
        <v>46</v>
      </c>
      <c r="S3" s="271" t="s">
        <v>51</v>
      </c>
      <c r="U3" s="271" t="s">
        <v>48</v>
      </c>
    </row>
    <row r="4" spans="2:22" ht="15.75" x14ac:dyDescent="0.25">
      <c r="B4" s="2"/>
      <c r="C4" s="2"/>
      <c r="D4" s="3"/>
      <c r="E4" s="2"/>
      <c r="F4" s="2"/>
      <c r="G4" s="2"/>
      <c r="R4" s="271" t="s">
        <v>47</v>
      </c>
      <c r="S4" s="271" t="s">
        <v>52</v>
      </c>
      <c r="T4" s="271" t="s">
        <v>144</v>
      </c>
      <c r="U4" s="271" t="s">
        <v>49</v>
      </c>
    </row>
    <row r="5" spans="2:22" x14ac:dyDescent="0.25">
      <c r="B5" s="274" t="s">
        <v>406</v>
      </c>
      <c r="G5" s="275" t="str">
        <f>'Report dat z EP - celkem'!G5</f>
        <v>Aktualizace dne 20.6.2024</v>
      </c>
      <c r="R5" s="271" t="s">
        <v>106</v>
      </c>
      <c r="S5" s="271" t="s">
        <v>53</v>
      </c>
      <c r="T5" s="271" t="s">
        <v>107</v>
      </c>
    </row>
    <row r="6" spans="2:22" x14ac:dyDescent="0.25">
      <c r="D6" s="276"/>
      <c r="F6" s="277"/>
      <c r="G6" s="277"/>
      <c r="H6" s="277"/>
      <c r="I6" s="277"/>
      <c r="J6" s="277"/>
      <c r="K6" s="277"/>
      <c r="L6" s="277"/>
      <c r="M6" s="277"/>
      <c r="N6" s="277"/>
      <c r="O6" s="277"/>
      <c r="R6" s="271" t="s">
        <v>491</v>
      </c>
      <c r="S6" s="271" t="s">
        <v>236</v>
      </c>
      <c r="T6" s="271" t="s">
        <v>57</v>
      </c>
    </row>
    <row r="7" spans="2:22" x14ac:dyDescent="0.25">
      <c r="B7" s="278" t="s">
        <v>257</v>
      </c>
      <c r="C7" s="279"/>
      <c r="D7" s="279"/>
      <c r="E7" s="279"/>
      <c r="F7" s="279"/>
      <c r="G7" s="280"/>
      <c r="H7" s="277"/>
      <c r="I7" s="277"/>
      <c r="J7" s="277"/>
      <c r="K7" s="277"/>
      <c r="L7" s="277"/>
      <c r="M7" s="277"/>
      <c r="N7" s="277"/>
      <c r="O7" s="277"/>
      <c r="R7" s="271" t="s">
        <v>490</v>
      </c>
      <c r="S7" s="271" t="s">
        <v>238</v>
      </c>
      <c r="T7" s="271" t="s">
        <v>58</v>
      </c>
    </row>
    <row r="8" spans="2:22" x14ac:dyDescent="0.25">
      <c r="B8" s="281"/>
      <c r="C8" s="282"/>
      <c r="D8" s="283" t="s">
        <v>465</v>
      </c>
      <c r="E8" s="284"/>
      <c r="F8" s="285" t="s">
        <v>466</v>
      </c>
      <c r="G8" s="286"/>
      <c r="H8" s="277"/>
      <c r="I8" s="277"/>
      <c r="J8" s="277"/>
      <c r="K8" s="277"/>
      <c r="L8" s="277"/>
      <c r="M8" s="277"/>
      <c r="N8" s="277"/>
      <c r="O8" s="277"/>
      <c r="R8" s="271">
        <v>0.35</v>
      </c>
      <c r="S8" s="271" t="s">
        <v>239</v>
      </c>
      <c r="T8" s="271" t="s">
        <v>106</v>
      </c>
      <c r="V8" s="271" t="s">
        <v>106</v>
      </c>
    </row>
    <row r="9" spans="2:22" x14ac:dyDescent="0.25">
      <c r="B9" s="281"/>
      <c r="C9" s="282"/>
      <c r="D9" s="287" t="s">
        <v>22</v>
      </c>
      <c r="E9" s="287" t="s">
        <v>80</v>
      </c>
      <c r="F9" s="287" t="s">
        <v>22</v>
      </c>
      <c r="G9" s="287" t="s">
        <v>80</v>
      </c>
      <c r="H9" s="277"/>
      <c r="I9" s="277"/>
      <c r="J9" s="277"/>
      <c r="K9" s="277"/>
      <c r="L9" s="277"/>
      <c r="M9" s="277"/>
      <c r="N9" s="277"/>
      <c r="O9" s="277"/>
      <c r="R9" s="271">
        <v>0.45</v>
      </c>
      <c r="S9" s="271" t="s">
        <v>240</v>
      </c>
      <c r="V9" s="271" t="s">
        <v>241</v>
      </c>
    </row>
    <row r="10" spans="2:22" ht="16.5" customHeight="1" x14ac:dyDescent="0.25">
      <c r="B10" s="288" t="str">
        <f>'Report dat z EP - budovy '!B11</f>
        <v>Nákup el. energie</v>
      </c>
      <c r="C10" s="289"/>
      <c r="D10" s="156">
        <f t="shared" ref="D10:D20" si="0">E10*3.6</f>
        <v>0</v>
      </c>
      <c r="E10" s="157"/>
      <c r="F10" s="156">
        <f t="shared" ref="F10:F20" si="1">G10*3.6</f>
        <v>0</v>
      </c>
      <c r="G10" s="157"/>
      <c r="H10" s="277"/>
      <c r="I10" s="277"/>
      <c r="J10" s="277"/>
      <c r="K10" s="277"/>
      <c r="L10" s="277"/>
      <c r="M10" s="277"/>
      <c r="N10" s="277"/>
      <c r="O10" s="277"/>
      <c r="R10" s="271">
        <v>0.55000000000000004</v>
      </c>
      <c r="S10" s="271" t="s">
        <v>242</v>
      </c>
      <c r="V10" s="271" t="s">
        <v>243</v>
      </c>
    </row>
    <row r="11" spans="2:22" ht="16.5" customHeight="1" x14ac:dyDescent="0.25">
      <c r="B11" s="288" t="str">
        <f>'Report dat z EP - budovy '!B12</f>
        <v>Nákup tepla (SZT)</v>
      </c>
      <c r="C11" s="289"/>
      <c r="D11" s="156">
        <f t="shared" si="0"/>
        <v>0</v>
      </c>
      <c r="E11" s="157"/>
      <c r="F11" s="156">
        <f t="shared" si="1"/>
        <v>0</v>
      </c>
      <c r="G11" s="157"/>
      <c r="H11" s="277"/>
      <c r="I11" s="277"/>
      <c r="J11" s="277"/>
      <c r="K11" s="277"/>
      <c r="L11" s="277"/>
      <c r="M11" s="277"/>
      <c r="N11" s="277"/>
      <c r="O11" s="277"/>
      <c r="R11" s="271">
        <v>0.65</v>
      </c>
      <c r="S11" s="271" t="s">
        <v>244</v>
      </c>
      <c r="V11" s="271" t="s">
        <v>245</v>
      </c>
    </row>
    <row r="12" spans="2:22" ht="16.5" customHeight="1" x14ac:dyDescent="0.25">
      <c r="B12" s="288" t="str">
        <f>'Report dat z EP - budovy '!B13</f>
        <v>Zemní plyn</v>
      </c>
      <c r="C12" s="289"/>
      <c r="D12" s="156">
        <f t="shared" si="0"/>
        <v>0</v>
      </c>
      <c r="E12" s="157"/>
      <c r="F12" s="156">
        <f t="shared" si="1"/>
        <v>0</v>
      </c>
      <c r="G12" s="157"/>
      <c r="H12" s="277"/>
      <c r="I12" s="277"/>
      <c r="J12" s="277"/>
      <c r="K12" s="277"/>
      <c r="L12" s="277"/>
      <c r="M12" s="277"/>
      <c r="N12" s="277"/>
      <c r="O12" s="277"/>
      <c r="R12" s="271" t="s">
        <v>106</v>
      </c>
      <c r="S12" s="271" t="s">
        <v>246</v>
      </c>
    </row>
    <row r="13" spans="2:22" ht="16.5" customHeight="1" x14ac:dyDescent="0.25">
      <c r="B13" s="288" t="str">
        <f>'Report dat z EP - budovy '!B14</f>
        <v>Hnědé uhlí</v>
      </c>
      <c r="C13" s="289"/>
      <c r="D13" s="156">
        <f t="shared" si="0"/>
        <v>0</v>
      </c>
      <c r="E13" s="157"/>
      <c r="F13" s="156">
        <f t="shared" si="1"/>
        <v>0</v>
      </c>
      <c r="G13" s="157"/>
      <c r="H13" s="277"/>
      <c r="I13" s="277"/>
      <c r="J13" s="277"/>
      <c r="K13" s="277"/>
      <c r="L13" s="277"/>
      <c r="M13" s="277"/>
      <c r="N13" s="277"/>
      <c r="O13" s="277"/>
      <c r="S13" s="271" t="s">
        <v>247</v>
      </c>
    </row>
    <row r="14" spans="2:22" ht="16.5" customHeight="1" x14ac:dyDescent="0.25">
      <c r="B14" s="288" t="str">
        <f>'Report dat z EP - budovy '!B15</f>
        <v>Černé uhlí</v>
      </c>
      <c r="C14" s="289"/>
      <c r="D14" s="156">
        <f t="shared" si="0"/>
        <v>0</v>
      </c>
      <c r="E14" s="157"/>
      <c r="F14" s="156">
        <f t="shared" si="1"/>
        <v>0</v>
      </c>
      <c r="G14" s="157"/>
      <c r="H14" s="277"/>
      <c r="I14" s="277"/>
      <c r="J14" s="277"/>
      <c r="K14" s="277"/>
      <c r="L14" s="277"/>
      <c r="M14" s="277"/>
      <c r="N14" s="277"/>
      <c r="O14" s="277"/>
      <c r="S14" s="271" t="s">
        <v>248</v>
      </c>
    </row>
    <row r="15" spans="2:22" ht="16.5" customHeight="1" x14ac:dyDescent="0.25">
      <c r="B15" s="288" t="str">
        <f>'Report dat z EP - budovy '!B16</f>
        <v>Koks</v>
      </c>
      <c r="C15" s="289"/>
      <c r="D15" s="156">
        <f t="shared" si="0"/>
        <v>0</v>
      </c>
      <c r="E15" s="157"/>
      <c r="F15" s="156">
        <f t="shared" si="1"/>
        <v>0</v>
      </c>
      <c r="G15" s="157"/>
      <c r="H15" s="277"/>
      <c r="I15" s="277"/>
      <c r="J15" s="277"/>
      <c r="K15" s="277"/>
      <c r="L15" s="277"/>
      <c r="M15" s="277"/>
      <c r="N15" s="277"/>
      <c r="O15" s="277"/>
    </row>
    <row r="16" spans="2:22" ht="16.5" customHeight="1" x14ac:dyDescent="0.25">
      <c r="B16" s="288" t="str">
        <f>'Report dat z EP - budovy '!B17</f>
        <v>Propan-butan/LPG</v>
      </c>
      <c r="C16" s="289"/>
      <c r="D16" s="156">
        <f t="shared" si="0"/>
        <v>0</v>
      </c>
      <c r="E16" s="157"/>
      <c r="F16" s="156">
        <f t="shared" si="1"/>
        <v>0</v>
      </c>
      <c r="G16" s="157"/>
      <c r="H16" s="277"/>
      <c r="I16" s="277"/>
      <c r="J16" s="277"/>
      <c r="K16" s="277"/>
      <c r="L16" s="277"/>
      <c r="M16" s="277"/>
      <c r="N16" s="277"/>
      <c r="O16" s="277"/>
    </row>
    <row r="17" spans="2:38" ht="16.5" customHeight="1" x14ac:dyDescent="0.25">
      <c r="B17" s="288" t="str">
        <f>'Report dat z EP - budovy '!B18</f>
        <v>Topný olej</v>
      </c>
      <c r="C17" s="289"/>
      <c r="D17" s="156">
        <f t="shared" si="0"/>
        <v>0</v>
      </c>
      <c r="E17" s="157"/>
      <c r="F17" s="156">
        <f t="shared" si="1"/>
        <v>0</v>
      </c>
      <c r="G17" s="157"/>
      <c r="H17" s="277"/>
      <c r="I17" s="277"/>
      <c r="J17" s="277"/>
      <c r="K17" s="277"/>
      <c r="L17" s="277"/>
      <c r="M17" s="277"/>
      <c r="N17" s="277"/>
      <c r="O17" s="277"/>
      <c r="R17" s="290"/>
      <c r="S17" s="290"/>
    </row>
    <row r="18" spans="2:38" ht="16.5" customHeight="1" x14ac:dyDescent="0.25">
      <c r="B18" s="288" t="str">
        <f>'Report dat z EP - budovy '!B19</f>
        <v>Nafta</v>
      </c>
      <c r="C18" s="289"/>
      <c r="D18" s="156">
        <f t="shared" si="0"/>
        <v>0</v>
      </c>
      <c r="E18" s="157"/>
      <c r="F18" s="156">
        <f t="shared" si="1"/>
        <v>0</v>
      </c>
      <c r="G18" s="157"/>
      <c r="H18" s="277"/>
      <c r="I18" s="277"/>
      <c r="J18" s="277"/>
      <c r="K18" s="277"/>
      <c r="L18" s="277"/>
      <c r="M18" s="277"/>
      <c r="N18" s="277"/>
      <c r="O18" s="277"/>
      <c r="Q18" s="290"/>
    </row>
    <row r="19" spans="2:38" ht="16.5" customHeight="1" x14ac:dyDescent="0.25">
      <c r="B19" s="288" t="str">
        <f>'Report dat z EP - budovy '!B20</f>
        <v xml:space="preserve">Dřevěné peletky </v>
      </c>
      <c r="C19" s="289"/>
      <c r="D19" s="156">
        <f t="shared" si="0"/>
        <v>0</v>
      </c>
      <c r="E19" s="157"/>
      <c r="F19" s="156">
        <f t="shared" si="1"/>
        <v>0</v>
      </c>
      <c r="G19" s="157"/>
      <c r="H19" s="277"/>
      <c r="I19" s="277"/>
      <c r="J19" s="277"/>
      <c r="K19" s="277"/>
      <c r="L19" s="277"/>
      <c r="M19" s="277"/>
      <c r="N19" s="277"/>
      <c r="O19" s="277"/>
      <c r="Q19" s="290"/>
    </row>
    <row r="20" spans="2:38" ht="16.5" customHeight="1" x14ac:dyDescent="0.25">
      <c r="B20" s="288" t="str">
        <f>'Report dat z EP - budovy '!B21</f>
        <v>Kusové dřevo, dřevní štěpka</v>
      </c>
      <c r="C20" s="289"/>
      <c r="D20" s="156">
        <f t="shared" si="0"/>
        <v>0</v>
      </c>
      <c r="E20" s="157"/>
      <c r="F20" s="156">
        <f t="shared" si="1"/>
        <v>0</v>
      </c>
      <c r="G20" s="157"/>
      <c r="H20" s="277"/>
      <c r="I20" s="277"/>
      <c r="J20" s="277"/>
      <c r="K20" s="277"/>
      <c r="L20" s="277"/>
      <c r="M20" s="277"/>
      <c r="N20" s="277"/>
      <c r="O20" s="277"/>
      <c r="Q20" s="290"/>
    </row>
    <row r="21" spans="2:38" x14ac:dyDescent="0.25">
      <c r="B21" s="288" t="s">
        <v>21</v>
      </c>
      <c r="C21" s="289"/>
      <c r="D21" s="158">
        <f>SUM(D10:D20)</f>
        <v>0</v>
      </c>
      <c r="E21" s="158">
        <f>SUM(E10:E20)</f>
        <v>0</v>
      </c>
      <c r="F21" s="158">
        <f>SUM(F10:F20)</f>
        <v>0</v>
      </c>
      <c r="G21" s="158">
        <f>SUM(G10:G20)</f>
        <v>0</v>
      </c>
      <c r="H21" s="277"/>
      <c r="I21" s="277"/>
      <c r="J21" s="277"/>
      <c r="K21" s="277"/>
      <c r="L21" s="277"/>
      <c r="M21" s="277"/>
      <c r="N21" s="277"/>
      <c r="O21" s="277"/>
      <c r="Q21" s="290"/>
    </row>
    <row r="22" spans="2:38" x14ac:dyDescent="0.25">
      <c r="B22" s="291" t="s">
        <v>67</v>
      </c>
      <c r="C22" s="291"/>
      <c r="D22" s="291"/>
      <c r="E22" s="291"/>
      <c r="F22" s="291"/>
      <c r="G22" s="291"/>
      <c r="H22" s="277"/>
      <c r="I22" s="277"/>
      <c r="J22" s="277"/>
      <c r="K22" s="277"/>
      <c r="L22" s="277"/>
      <c r="M22" s="277"/>
      <c r="N22" s="277"/>
      <c r="O22" s="277"/>
      <c r="Q22" s="290"/>
    </row>
    <row r="23" spans="2:38" x14ac:dyDescent="0.25">
      <c r="B23" s="292" t="s">
        <v>259</v>
      </c>
      <c r="C23" s="292"/>
      <c r="D23" s="292"/>
      <c r="E23" s="292"/>
      <c r="F23" s="292"/>
      <c r="G23" s="292"/>
      <c r="H23" s="277"/>
      <c r="I23" s="277"/>
      <c r="J23" s="277"/>
      <c r="K23" s="277"/>
      <c r="L23" s="277"/>
      <c r="M23" s="277"/>
      <c r="N23" s="277"/>
      <c r="O23" s="277"/>
      <c r="Q23" s="290"/>
    </row>
    <row r="24" spans="2:38" x14ac:dyDescent="0.25">
      <c r="B24" s="292"/>
      <c r="C24" s="292"/>
      <c r="D24" s="292"/>
      <c r="E24" s="292"/>
      <c r="F24" s="292"/>
      <c r="G24" s="292"/>
      <c r="H24" s="277"/>
      <c r="I24" s="277"/>
      <c r="J24" s="277"/>
      <c r="K24" s="277"/>
      <c r="L24" s="277"/>
      <c r="M24" s="277"/>
      <c r="N24" s="277"/>
      <c r="O24" s="277"/>
      <c r="Q24" s="290"/>
    </row>
    <row r="25" spans="2:38" x14ac:dyDescent="0.25">
      <c r="B25" s="292"/>
      <c r="C25" s="292"/>
      <c r="D25" s="292"/>
      <c r="E25" s="292"/>
      <c r="F25" s="292"/>
      <c r="G25" s="292"/>
      <c r="H25" s="277"/>
      <c r="I25" s="277"/>
      <c r="J25" s="277"/>
      <c r="K25" s="277"/>
      <c r="L25" s="277"/>
      <c r="M25" s="277"/>
      <c r="N25" s="277"/>
      <c r="O25" s="277"/>
      <c r="R25" s="290"/>
      <c r="S25" s="290"/>
    </row>
    <row r="26" spans="2:38" x14ac:dyDescent="0.25">
      <c r="B26" s="291" t="s">
        <v>68</v>
      </c>
      <c r="C26" s="291"/>
      <c r="D26" s="291"/>
      <c r="E26" s="291"/>
      <c r="F26" s="291"/>
      <c r="G26" s="291"/>
      <c r="H26" s="277"/>
      <c r="I26" s="277"/>
      <c r="J26" s="277"/>
      <c r="K26" s="277"/>
      <c r="L26" s="277"/>
      <c r="M26" s="277"/>
      <c r="N26" s="277"/>
      <c r="O26" s="277"/>
      <c r="Q26" s="290"/>
    </row>
    <row r="27" spans="2:38" ht="9.75" customHeight="1" x14ac:dyDescent="0.25">
      <c r="B27" s="293"/>
      <c r="C27" s="293"/>
      <c r="D27" s="293"/>
      <c r="E27" s="293"/>
      <c r="F27" s="293"/>
      <c r="G27" s="293"/>
      <c r="H27" s="277"/>
      <c r="I27" s="277"/>
      <c r="J27" s="277"/>
      <c r="K27" s="277"/>
      <c r="L27" s="277"/>
      <c r="M27" s="277"/>
      <c r="N27" s="277"/>
      <c r="O27" s="277"/>
      <c r="Q27" s="290"/>
    </row>
    <row r="28" spans="2:38" ht="7.5" customHeight="1" x14ac:dyDescent="0.25">
      <c r="B28" s="293"/>
      <c r="C28" s="293"/>
      <c r="D28" s="293"/>
      <c r="E28" s="293"/>
      <c r="F28" s="293"/>
      <c r="G28" s="293"/>
      <c r="H28" s="277"/>
      <c r="I28" s="277"/>
      <c r="J28" s="277"/>
      <c r="K28" s="277"/>
      <c r="L28" s="277"/>
      <c r="M28" s="277"/>
      <c r="N28" s="277"/>
      <c r="O28" s="277"/>
      <c r="Q28" s="290"/>
    </row>
    <row r="29" spans="2:38" x14ac:dyDescent="0.25">
      <c r="B29" s="294" t="s">
        <v>5</v>
      </c>
      <c r="C29" s="295"/>
      <c r="D29" s="295"/>
      <c r="E29" s="295"/>
      <c r="F29" s="295"/>
      <c r="G29" s="296"/>
      <c r="Q29" s="290"/>
    </row>
    <row r="30" spans="2:38" x14ac:dyDescent="0.25">
      <c r="B30" s="297"/>
      <c r="C30" s="297"/>
      <c r="D30" s="297"/>
      <c r="E30" s="297"/>
      <c r="F30" s="297"/>
      <c r="G30" s="297"/>
      <c r="H30" s="297"/>
      <c r="I30" s="297"/>
      <c r="J30" s="297"/>
      <c r="K30" s="297"/>
      <c r="L30" s="297"/>
      <c r="M30" s="297"/>
      <c r="N30" s="297"/>
      <c r="O30" s="297"/>
      <c r="Q30" s="290"/>
      <c r="AI30" s="297"/>
      <c r="AJ30" s="297"/>
      <c r="AK30" s="297"/>
      <c r="AL30" s="297"/>
    </row>
    <row r="31" spans="2:38" ht="45" customHeight="1" x14ac:dyDescent="0.25">
      <c r="B31" s="298" t="s">
        <v>56</v>
      </c>
      <c r="C31" s="299"/>
      <c r="D31" s="300" t="s">
        <v>467</v>
      </c>
      <c r="E31" s="300" t="s">
        <v>260</v>
      </c>
      <c r="F31" s="300" t="s">
        <v>16</v>
      </c>
      <c r="G31" s="300" t="s">
        <v>109</v>
      </c>
      <c r="Q31" s="290"/>
    </row>
    <row r="32" spans="2:38" ht="30.75" customHeight="1" x14ac:dyDescent="0.25">
      <c r="B32" s="301" t="s">
        <v>214</v>
      </c>
      <c r="C32" s="49" t="str">
        <f t="shared" ref="C32:C44" si="2">IF(D32=0, "Ne", "Ano")</f>
        <v>Ne</v>
      </c>
      <c r="D32" s="185"/>
      <c r="E32" s="186" t="s">
        <v>215</v>
      </c>
      <c r="F32" s="186">
        <f>D32</f>
        <v>0</v>
      </c>
      <c r="G32" s="161"/>
      <c r="Q32" s="290"/>
    </row>
    <row r="33" spans="2:19" x14ac:dyDescent="0.25">
      <c r="B33" s="302" t="s">
        <v>11</v>
      </c>
      <c r="C33" s="49" t="str">
        <f t="shared" si="2"/>
        <v>Ne</v>
      </c>
      <c r="D33" s="185"/>
      <c r="E33" s="186" t="s">
        <v>215</v>
      </c>
      <c r="F33" s="186">
        <f>D33</f>
        <v>0</v>
      </c>
      <c r="G33" s="161"/>
      <c r="Q33" s="290"/>
    </row>
    <row r="34" spans="2:19" ht="18" customHeight="1" x14ac:dyDescent="0.25">
      <c r="B34" s="302" t="s">
        <v>38</v>
      </c>
      <c r="C34" s="49" t="str">
        <f t="shared" si="2"/>
        <v>Ne</v>
      </c>
      <c r="D34" s="185"/>
      <c r="E34" s="185"/>
      <c r="F34" s="186">
        <f>D34-E34</f>
        <v>0</v>
      </c>
      <c r="G34" s="161"/>
      <c r="R34" s="290"/>
      <c r="S34" s="290"/>
    </row>
    <row r="35" spans="2:19" ht="46.5" customHeight="1" x14ac:dyDescent="0.25">
      <c r="B35" s="301" t="s">
        <v>267</v>
      </c>
      <c r="C35" s="49" t="str">
        <f t="shared" si="2"/>
        <v>Ne</v>
      </c>
      <c r="D35" s="185"/>
      <c r="E35" s="186" t="s">
        <v>215</v>
      </c>
      <c r="F35" s="186">
        <f>D35</f>
        <v>0</v>
      </c>
      <c r="G35" s="161"/>
      <c r="R35" s="303"/>
      <c r="S35" s="303"/>
    </row>
    <row r="36" spans="2:19" ht="60" customHeight="1" x14ac:dyDescent="0.25">
      <c r="B36" s="301" t="s">
        <v>261</v>
      </c>
      <c r="C36" s="49" t="str">
        <f t="shared" si="2"/>
        <v>Ne</v>
      </c>
      <c r="D36" s="189"/>
      <c r="E36" s="185"/>
      <c r="F36" s="186">
        <f>D36-E36</f>
        <v>0</v>
      </c>
      <c r="G36" s="161"/>
      <c r="R36" s="303"/>
      <c r="S36" s="303"/>
    </row>
    <row r="37" spans="2:19" ht="45" x14ac:dyDescent="0.25">
      <c r="B37" s="301" t="s">
        <v>268</v>
      </c>
      <c r="C37" s="49" t="str">
        <f t="shared" si="2"/>
        <v>Ne</v>
      </c>
      <c r="D37" s="185"/>
      <c r="E37" s="186" t="s">
        <v>215</v>
      </c>
      <c r="F37" s="186">
        <f t="shared" ref="F37:F43" si="3">D37</f>
        <v>0</v>
      </c>
      <c r="G37" s="161"/>
      <c r="Q37" s="290"/>
    </row>
    <row r="38" spans="2:19" ht="16.5" customHeight="1" x14ac:dyDescent="0.25">
      <c r="B38" s="302" t="s">
        <v>13</v>
      </c>
      <c r="C38" s="49" t="str">
        <f t="shared" si="2"/>
        <v>Ne</v>
      </c>
      <c r="D38" s="185"/>
      <c r="E38" s="304" t="s">
        <v>215</v>
      </c>
      <c r="F38" s="186">
        <f t="shared" si="3"/>
        <v>0</v>
      </c>
      <c r="G38" s="161"/>
      <c r="Q38" s="290"/>
    </row>
    <row r="39" spans="2:19" ht="16.5" customHeight="1" x14ac:dyDescent="0.25">
      <c r="B39" s="302" t="s">
        <v>110</v>
      </c>
      <c r="C39" s="49" t="str">
        <f t="shared" si="2"/>
        <v>Ne</v>
      </c>
      <c r="D39" s="186">
        <f>D85</f>
        <v>0</v>
      </c>
      <c r="E39" s="304" t="s">
        <v>215</v>
      </c>
      <c r="F39" s="186">
        <f t="shared" si="3"/>
        <v>0</v>
      </c>
      <c r="G39" s="305">
        <f>F85</f>
        <v>0</v>
      </c>
      <c r="Q39" s="290"/>
    </row>
    <row r="40" spans="2:19" ht="16.5" customHeight="1" x14ac:dyDescent="0.25">
      <c r="B40" s="302" t="s">
        <v>77</v>
      </c>
      <c r="C40" s="49" t="str">
        <f t="shared" si="2"/>
        <v>Ne</v>
      </c>
      <c r="D40" s="186">
        <f>D133</f>
        <v>0</v>
      </c>
      <c r="E40" s="304" t="s">
        <v>215</v>
      </c>
      <c r="F40" s="186">
        <f t="shared" si="3"/>
        <v>0</v>
      </c>
      <c r="G40" s="305">
        <f>F133</f>
        <v>0</v>
      </c>
      <c r="Q40" s="290"/>
    </row>
    <row r="41" spans="2:19" ht="16.5" customHeight="1" x14ac:dyDescent="0.25">
      <c r="B41" s="302" t="s">
        <v>216</v>
      </c>
      <c r="C41" s="49" t="str">
        <f t="shared" si="2"/>
        <v>Ne</v>
      </c>
      <c r="D41" s="185"/>
      <c r="E41" s="304" t="s">
        <v>215</v>
      </c>
      <c r="F41" s="186">
        <f t="shared" si="3"/>
        <v>0</v>
      </c>
      <c r="G41" s="161"/>
      <c r="Q41" s="290"/>
    </row>
    <row r="42" spans="2:19" ht="16.5" customHeight="1" x14ac:dyDescent="0.25">
      <c r="B42" s="306" t="s">
        <v>112</v>
      </c>
      <c r="C42" s="49" t="str">
        <f t="shared" si="2"/>
        <v>Ne</v>
      </c>
      <c r="D42" s="185"/>
      <c r="E42" s="304" t="s">
        <v>215</v>
      </c>
      <c r="F42" s="186">
        <f t="shared" si="3"/>
        <v>0</v>
      </c>
      <c r="G42" s="161"/>
      <c r="Q42" s="290"/>
    </row>
    <row r="43" spans="2:19" ht="16.5" customHeight="1" x14ac:dyDescent="0.25">
      <c r="B43" s="306" t="s">
        <v>134</v>
      </c>
      <c r="C43" s="49" t="str">
        <f t="shared" si="2"/>
        <v>Ne</v>
      </c>
      <c r="D43" s="185"/>
      <c r="E43" s="304" t="s">
        <v>215</v>
      </c>
      <c r="F43" s="186">
        <f t="shared" si="3"/>
        <v>0</v>
      </c>
      <c r="G43" s="305"/>
      <c r="Q43" s="290"/>
    </row>
    <row r="44" spans="2:19" ht="47.25" customHeight="1" x14ac:dyDescent="0.25">
      <c r="B44" s="307" t="s">
        <v>489</v>
      </c>
      <c r="C44" s="49" t="str">
        <f t="shared" si="2"/>
        <v>Ne</v>
      </c>
      <c r="D44" s="185"/>
      <c r="E44" s="304" t="s">
        <v>215</v>
      </c>
      <c r="F44" s="186">
        <v>0</v>
      </c>
      <c r="G44" s="305">
        <v>0</v>
      </c>
    </row>
    <row r="45" spans="2:19" ht="16.5" customHeight="1" x14ac:dyDescent="0.25">
      <c r="B45" s="10" t="s">
        <v>55</v>
      </c>
      <c r="C45" s="46"/>
      <c r="D45" s="187">
        <f>SUM(D32:D44)</f>
        <v>0</v>
      </c>
      <c r="E45" s="187">
        <f>SUM(E32:E44)</f>
        <v>0</v>
      </c>
      <c r="F45" s="187">
        <f>SUM(F32:F44)</f>
        <v>0</v>
      </c>
      <c r="G45" s="163">
        <f>SUM(G32:G42)</f>
        <v>0</v>
      </c>
    </row>
    <row r="46" spans="2:19" x14ac:dyDescent="0.25">
      <c r="B46" s="291" t="s">
        <v>389</v>
      </c>
      <c r="C46" s="291"/>
      <c r="D46" s="291"/>
      <c r="E46" s="291"/>
      <c r="F46" s="291"/>
      <c r="G46" s="291"/>
    </row>
    <row r="48" spans="2:19" x14ac:dyDescent="0.25">
      <c r="B48" s="308" t="s">
        <v>181</v>
      </c>
      <c r="C48" s="308"/>
      <c r="D48" s="308"/>
      <c r="E48" s="308"/>
      <c r="F48" s="308"/>
      <c r="G48" s="308"/>
      <c r="H48" s="308"/>
      <c r="I48" s="308"/>
      <c r="J48" s="308"/>
      <c r="K48" s="308"/>
      <c r="L48" s="308"/>
      <c r="M48" s="308"/>
      <c r="N48" s="308"/>
      <c r="O48" s="308"/>
      <c r="P48" s="308"/>
    </row>
    <row r="49" spans="2:16" x14ac:dyDescent="0.25">
      <c r="B49" s="309"/>
      <c r="C49" s="310"/>
      <c r="D49" s="311" t="s">
        <v>182</v>
      </c>
      <c r="E49" s="311" t="s">
        <v>183</v>
      </c>
      <c r="F49" s="311" t="s">
        <v>184</v>
      </c>
      <c r="G49" s="311" t="s">
        <v>185</v>
      </c>
      <c r="H49" s="311" t="s">
        <v>186</v>
      </c>
      <c r="I49" s="311" t="s">
        <v>187</v>
      </c>
      <c r="J49" s="311" t="s">
        <v>188</v>
      </c>
      <c r="K49" s="311" t="s">
        <v>189</v>
      </c>
      <c r="L49" s="311" t="s">
        <v>190</v>
      </c>
      <c r="M49" s="311" t="s">
        <v>191</v>
      </c>
      <c r="N49" s="311" t="s">
        <v>192</v>
      </c>
      <c r="O49" s="311" t="s">
        <v>193</v>
      </c>
      <c r="P49" s="311" t="s">
        <v>55</v>
      </c>
    </row>
    <row r="50" spans="2:16" ht="16.5" customHeight="1" x14ac:dyDescent="0.25">
      <c r="B50" s="288" t="s">
        <v>194</v>
      </c>
      <c r="C50" s="289"/>
      <c r="D50" s="196"/>
      <c r="E50" s="196"/>
      <c r="F50" s="196"/>
      <c r="G50" s="144"/>
      <c r="H50" s="144"/>
      <c r="I50" s="144"/>
      <c r="J50" s="144"/>
      <c r="K50" s="144"/>
      <c r="L50" s="144"/>
      <c r="M50" s="144"/>
      <c r="N50" s="144"/>
      <c r="O50" s="144"/>
      <c r="P50" s="43"/>
    </row>
    <row r="51" spans="2:16" ht="16.5" customHeight="1" x14ac:dyDescent="0.25">
      <c r="B51" s="288" t="s">
        <v>398</v>
      </c>
      <c r="C51" s="289"/>
      <c r="D51" s="196"/>
      <c r="E51" s="196"/>
      <c r="F51" s="196"/>
      <c r="G51" s="144"/>
      <c r="H51" s="144"/>
      <c r="I51" s="144"/>
      <c r="J51" s="144"/>
      <c r="K51" s="144"/>
      <c r="L51" s="144"/>
      <c r="M51" s="144"/>
      <c r="N51" s="144"/>
      <c r="O51" s="144"/>
      <c r="P51" s="43"/>
    </row>
    <row r="52" spans="2:16" ht="16.5" customHeight="1" x14ac:dyDescent="0.25">
      <c r="B52" s="288" t="s">
        <v>456</v>
      </c>
      <c r="C52" s="289"/>
      <c r="D52" s="196"/>
      <c r="E52" s="196"/>
      <c r="F52" s="196"/>
      <c r="G52" s="144"/>
      <c r="H52" s="144"/>
      <c r="I52" s="144"/>
      <c r="J52" s="144"/>
      <c r="K52" s="144"/>
      <c r="L52" s="144"/>
      <c r="M52" s="144"/>
      <c r="N52" s="144"/>
      <c r="O52" s="144"/>
      <c r="P52" s="43"/>
    </row>
    <row r="53" spans="2:16" ht="16.5" customHeight="1" x14ac:dyDescent="0.25">
      <c r="B53" s="288" t="s">
        <v>457</v>
      </c>
      <c r="C53" s="289"/>
      <c r="D53" s="196"/>
      <c r="E53" s="196"/>
      <c r="F53" s="196"/>
      <c r="G53" s="144"/>
      <c r="H53" s="144"/>
      <c r="I53" s="144"/>
      <c r="J53" s="144"/>
      <c r="K53" s="144"/>
      <c r="L53" s="144"/>
      <c r="M53" s="144"/>
      <c r="N53" s="144"/>
      <c r="O53" s="144"/>
      <c r="P53" s="43"/>
    </row>
    <row r="54" spans="2:16" ht="16.5" customHeight="1" x14ac:dyDescent="0.25">
      <c r="B54" s="312" t="s">
        <v>399</v>
      </c>
      <c r="C54" s="313" t="s">
        <v>206</v>
      </c>
      <c r="D54" s="157"/>
      <c r="E54" s="157"/>
      <c r="F54" s="157"/>
      <c r="G54" s="157"/>
      <c r="H54" s="157"/>
      <c r="I54" s="157"/>
      <c r="J54" s="157"/>
      <c r="K54" s="157"/>
      <c r="L54" s="157"/>
      <c r="M54" s="157"/>
      <c r="N54" s="157"/>
      <c r="O54" s="157"/>
      <c r="P54" s="168">
        <f>SUM(D54:O54)</f>
        <v>0</v>
      </c>
    </row>
    <row r="55" spans="2:16" ht="16.5" customHeight="1" x14ac:dyDescent="0.25">
      <c r="B55" s="312" t="s">
        <v>482</v>
      </c>
      <c r="C55" s="313"/>
      <c r="D55" s="157"/>
      <c r="E55" s="157"/>
      <c r="F55" s="157"/>
      <c r="G55" s="157"/>
      <c r="H55" s="157"/>
      <c r="I55" s="157"/>
      <c r="J55" s="157"/>
      <c r="K55" s="157"/>
      <c r="L55" s="157"/>
      <c r="M55" s="157"/>
      <c r="N55" s="157"/>
      <c r="O55" s="157"/>
      <c r="P55" s="168">
        <f>SUM(D55:O55)</f>
        <v>0</v>
      </c>
    </row>
    <row r="56" spans="2:16" ht="16.5" customHeight="1" x14ac:dyDescent="0.25">
      <c r="B56" s="312" t="s">
        <v>16</v>
      </c>
      <c r="C56" s="313"/>
      <c r="D56" s="314" t="e">
        <f>IF(D63&lt;1,(D54-D55)*D63, (D54-D55))</f>
        <v>#DIV/0!</v>
      </c>
      <c r="E56" s="314" t="e">
        <f>IF(E63&lt;1,(E54-E55)*E63, (E54-E55))</f>
        <v>#DIV/0!</v>
      </c>
      <c r="F56" s="314" t="e">
        <f t="shared" ref="F56:O56" si="4">IF(F63&lt;1,(F54-F55)*F63, (F54-F55))</f>
        <v>#DIV/0!</v>
      </c>
      <c r="G56" s="314" t="e">
        <f t="shared" si="4"/>
        <v>#DIV/0!</v>
      </c>
      <c r="H56" s="314" t="e">
        <f t="shared" si="4"/>
        <v>#DIV/0!</v>
      </c>
      <c r="I56" s="314" t="e">
        <f t="shared" si="4"/>
        <v>#DIV/0!</v>
      </c>
      <c r="J56" s="314" t="e">
        <f t="shared" si="4"/>
        <v>#DIV/0!</v>
      </c>
      <c r="K56" s="314" t="e">
        <f t="shared" si="4"/>
        <v>#DIV/0!</v>
      </c>
      <c r="L56" s="314" t="e">
        <f t="shared" si="4"/>
        <v>#DIV/0!</v>
      </c>
      <c r="M56" s="314" t="e">
        <f t="shared" si="4"/>
        <v>#DIV/0!</v>
      </c>
      <c r="N56" s="314" t="e">
        <f t="shared" si="4"/>
        <v>#DIV/0!</v>
      </c>
      <c r="O56" s="314" t="e">
        <f t="shared" si="4"/>
        <v>#DIV/0!</v>
      </c>
      <c r="P56" s="168" t="e">
        <f>SUM(D56:O56)</f>
        <v>#DIV/0!</v>
      </c>
    </row>
    <row r="57" spans="2:16" ht="16.5" customHeight="1" x14ac:dyDescent="0.25">
      <c r="B57" s="315" t="s">
        <v>458</v>
      </c>
      <c r="C57" s="316"/>
      <c r="D57" s="21"/>
      <c r="E57" s="21"/>
      <c r="F57" s="21"/>
      <c r="G57" s="145"/>
      <c r="H57" s="145"/>
      <c r="I57" s="145"/>
      <c r="J57" s="145"/>
      <c r="K57" s="145"/>
      <c r="L57" s="145"/>
      <c r="M57" s="145"/>
      <c r="N57" s="145"/>
      <c r="O57" s="145"/>
      <c r="P57" s="43"/>
    </row>
    <row r="58" spans="2:16" ht="16.5" customHeight="1" x14ac:dyDescent="0.25">
      <c r="B58" s="317" t="s">
        <v>464</v>
      </c>
      <c r="C58" s="318"/>
      <c r="D58" s="21"/>
      <c r="E58" s="21"/>
      <c r="F58" s="21"/>
      <c r="G58" s="145"/>
      <c r="H58" s="145"/>
      <c r="I58" s="145"/>
      <c r="J58" s="145"/>
      <c r="K58" s="145"/>
      <c r="L58" s="145"/>
      <c r="M58" s="145"/>
      <c r="N58" s="145"/>
      <c r="O58" s="145"/>
      <c r="P58" s="43"/>
    </row>
    <row r="59" spans="2:16" ht="16.5" customHeight="1" x14ac:dyDescent="0.25">
      <c r="B59" s="319" t="s">
        <v>459</v>
      </c>
      <c r="C59" s="320"/>
      <c r="D59" s="157"/>
      <c r="E59" s="157"/>
      <c r="F59" s="157"/>
      <c r="G59" s="157"/>
      <c r="H59" s="157"/>
      <c r="I59" s="157"/>
      <c r="J59" s="157"/>
      <c r="K59" s="157"/>
      <c r="L59" s="157"/>
      <c r="M59" s="157"/>
      <c r="N59" s="157"/>
      <c r="O59" s="157"/>
      <c r="P59" s="22">
        <f>SUM(D59:O59)</f>
        <v>0</v>
      </c>
    </row>
    <row r="60" spans="2:16" ht="16.5" customHeight="1" x14ac:dyDescent="0.25">
      <c r="B60" s="319" t="s">
        <v>460</v>
      </c>
      <c r="C60" s="320"/>
      <c r="D60" s="157"/>
      <c r="E60" s="157"/>
      <c r="F60" s="157"/>
      <c r="G60" s="157"/>
      <c r="H60" s="157"/>
      <c r="I60" s="157"/>
      <c r="J60" s="157"/>
      <c r="K60" s="157"/>
      <c r="L60" s="157"/>
      <c r="M60" s="157"/>
      <c r="N60" s="157"/>
      <c r="O60" s="157"/>
      <c r="P60" s="22">
        <f>SUM(D60:O60)</f>
        <v>0</v>
      </c>
    </row>
    <row r="61" spans="2:16" ht="16.5" customHeight="1" x14ac:dyDescent="0.25">
      <c r="B61" s="319" t="s">
        <v>461</v>
      </c>
      <c r="C61" s="320"/>
      <c r="D61" s="18"/>
      <c r="E61" s="18"/>
      <c r="F61" s="18"/>
      <c r="G61" s="146"/>
      <c r="H61" s="146"/>
      <c r="I61" s="146"/>
      <c r="J61" s="146"/>
      <c r="K61" s="146"/>
      <c r="L61" s="146"/>
      <c r="M61" s="146"/>
      <c r="N61" s="146"/>
      <c r="O61" s="146"/>
      <c r="P61" s="43"/>
    </row>
    <row r="62" spans="2:16" ht="16.5" customHeight="1" x14ac:dyDescent="0.25">
      <c r="B62" s="319" t="s">
        <v>462</v>
      </c>
      <c r="C62" s="320"/>
      <c r="D62" s="157"/>
      <c r="E62" s="157"/>
      <c r="F62" s="157"/>
      <c r="G62" s="157"/>
      <c r="H62" s="157"/>
      <c r="I62" s="157"/>
      <c r="J62" s="157"/>
      <c r="K62" s="157"/>
      <c r="L62" s="157"/>
      <c r="M62" s="157"/>
      <c r="N62" s="157"/>
      <c r="O62" s="157"/>
      <c r="P62" s="43"/>
    </row>
    <row r="63" spans="2:16" ht="16.5" customHeight="1" x14ac:dyDescent="0.25">
      <c r="B63" s="319" t="s">
        <v>463</v>
      </c>
      <c r="C63" s="320"/>
      <c r="D63" s="321" t="e">
        <f>IF(D59&gt;=0,D59/D60, 1)</f>
        <v>#DIV/0!</v>
      </c>
      <c r="E63" s="321" t="e">
        <f t="shared" ref="E63:O63" si="5">IF(E59&gt;=0,E59/E60, 1)</f>
        <v>#DIV/0!</v>
      </c>
      <c r="F63" s="321" t="e">
        <f t="shared" si="5"/>
        <v>#DIV/0!</v>
      </c>
      <c r="G63" s="321" t="e">
        <f t="shared" si="5"/>
        <v>#DIV/0!</v>
      </c>
      <c r="H63" s="321" t="e">
        <f t="shared" si="5"/>
        <v>#DIV/0!</v>
      </c>
      <c r="I63" s="321" t="e">
        <f t="shared" si="5"/>
        <v>#DIV/0!</v>
      </c>
      <c r="J63" s="321" t="e">
        <f t="shared" si="5"/>
        <v>#DIV/0!</v>
      </c>
      <c r="K63" s="321" t="e">
        <f t="shared" si="5"/>
        <v>#DIV/0!</v>
      </c>
      <c r="L63" s="321" t="e">
        <f t="shared" si="5"/>
        <v>#DIV/0!</v>
      </c>
      <c r="M63" s="321" t="e">
        <f t="shared" si="5"/>
        <v>#DIV/0!</v>
      </c>
      <c r="N63" s="321" t="e">
        <f t="shared" si="5"/>
        <v>#DIV/0!</v>
      </c>
      <c r="O63" s="321" t="e">
        <f t="shared" si="5"/>
        <v>#DIV/0!</v>
      </c>
      <c r="P63" s="321" t="e">
        <f t="shared" ref="P63" si="6">P60/P59</f>
        <v>#DIV/0!</v>
      </c>
    </row>
    <row r="64" spans="2:16" ht="29.25" customHeight="1" x14ac:dyDescent="0.25">
      <c r="B64" s="312" t="s">
        <v>253</v>
      </c>
      <c r="C64" s="313"/>
      <c r="D64" s="157"/>
      <c r="E64" s="157"/>
      <c r="F64" s="157"/>
      <c r="G64" s="157"/>
      <c r="H64" s="157"/>
      <c r="I64" s="157"/>
      <c r="J64" s="157"/>
      <c r="K64" s="157"/>
      <c r="L64" s="157"/>
      <c r="M64" s="157"/>
      <c r="N64" s="157"/>
      <c r="O64" s="157"/>
      <c r="P64" s="168">
        <f>SUM(D64:O64)</f>
        <v>0</v>
      </c>
    </row>
    <row r="65" spans="2:16" ht="33.75" customHeight="1" x14ac:dyDescent="0.25">
      <c r="B65" s="312" t="s">
        <v>262</v>
      </c>
      <c r="C65" s="313"/>
      <c r="D65" s="157"/>
      <c r="E65" s="157"/>
      <c r="F65" s="157"/>
      <c r="G65" s="157"/>
      <c r="H65" s="157"/>
      <c r="I65" s="157"/>
      <c r="J65" s="157"/>
      <c r="K65" s="157"/>
      <c r="L65" s="157"/>
      <c r="M65" s="157"/>
      <c r="N65" s="157"/>
      <c r="O65" s="157"/>
      <c r="P65" s="168">
        <f t="shared" ref="P65" si="7">SUM(D65:O65)</f>
        <v>0</v>
      </c>
    </row>
    <row r="66" spans="2:16" ht="16.5" customHeight="1" x14ac:dyDescent="0.25">
      <c r="B66" s="312" t="s">
        <v>388</v>
      </c>
      <c r="C66" s="313"/>
      <c r="D66" s="321">
        <f>D64-D65</f>
        <v>0</v>
      </c>
      <c r="E66" s="321">
        <f t="shared" ref="E66:O66" si="8">E64-E65</f>
        <v>0</v>
      </c>
      <c r="F66" s="321">
        <f t="shared" si="8"/>
        <v>0</v>
      </c>
      <c r="G66" s="321">
        <f t="shared" si="8"/>
        <v>0</v>
      </c>
      <c r="H66" s="321">
        <f t="shared" si="8"/>
        <v>0</v>
      </c>
      <c r="I66" s="321">
        <f t="shared" si="8"/>
        <v>0</v>
      </c>
      <c r="J66" s="321">
        <f t="shared" si="8"/>
        <v>0</v>
      </c>
      <c r="K66" s="321">
        <f t="shared" si="8"/>
        <v>0</v>
      </c>
      <c r="L66" s="321">
        <f t="shared" si="8"/>
        <v>0</v>
      </c>
      <c r="M66" s="321">
        <f t="shared" si="8"/>
        <v>0</v>
      </c>
      <c r="N66" s="321">
        <f t="shared" si="8"/>
        <v>0</v>
      </c>
      <c r="O66" s="321">
        <f t="shared" si="8"/>
        <v>0</v>
      </c>
      <c r="P66" s="168">
        <f>SUM(D66:O66)</f>
        <v>0</v>
      </c>
    </row>
    <row r="67" spans="2:16" ht="16.5" customHeight="1" x14ac:dyDescent="0.25">
      <c r="B67" s="312" t="s">
        <v>396</v>
      </c>
      <c r="C67" s="313"/>
      <c r="D67" s="157"/>
      <c r="E67" s="157"/>
      <c r="F67" s="157"/>
      <c r="G67" s="157"/>
      <c r="H67" s="157"/>
      <c r="I67" s="157"/>
      <c r="J67" s="157"/>
      <c r="K67" s="157"/>
      <c r="L67" s="157"/>
      <c r="M67" s="157"/>
      <c r="N67" s="157"/>
      <c r="O67" s="157"/>
      <c r="P67" s="175"/>
    </row>
    <row r="68" spans="2:16" ht="16.5" customHeight="1" x14ac:dyDescent="0.25">
      <c r="B68" s="312" t="s">
        <v>397</v>
      </c>
      <c r="C68" s="313"/>
      <c r="D68" s="157"/>
      <c r="E68" s="157"/>
      <c r="F68" s="157"/>
      <c r="G68" s="157"/>
      <c r="H68" s="157"/>
      <c r="I68" s="157"/>
      <c r="J68" s="157"/>
      <c r="K68" s="157"/>
      <c r="L68" s="157"/>
      <c r="M68" s="157"/>
      <c r="N68" s="157"/>
      <c r="O68" s="157"/>
      <c r="P68" s="43"/>
    </row>
    <row r="69" spans="2:16" ht="33.75" customHeight="1" x14ac:dyDescent="0.25">
      <c r="B69" s="312" t="s">
        <v>400</v>
      </c>
      <c r="C69" s="313"/>
      <c r="D69" s="18"/>
      <c r="E69" s="18"/>
      <c r="F69" s="18"/>
      <c r="G69" s="18"/>
      <c r="H69" s="18"/>
      <c r="I69" s="18"/>
      <c r="J69" s="18"/>
      <c r="K69" s="18"/>
      <c r="L69" s="18"/>
      <c r="M69" s="18"/>
      <c r="N69" s="18"/>
      <c r="O69" s="18"/>
      <c r="P69" s="43"/>
    </row>
    <row r="70" spans="2:16" ht="33.75" customHeight="1" x14ac:dyDescent="0.25">
      <c r="B70" s="312" t="s">
        <v>401</v>
      </c>
      <c r="C70" s="313"/>
      <c r="D70" s="18"/>
      <c r="E70" s="18"/>
      <c r="F70" s="18"/>
      <c r="G70" s="18"/>
      <c r="H70" s="18"/>
      <c r="I70" s="18"/>
      <c r="J70" s="18"/>
      <c r="K70" s="18"/>
      <c r="L70" s="18"/>
      <c r="M70" s="18"/>
      <c r="N70" s="18"/>
      <c r="O70" s="18"/>
      <c r="P70" s="43"/>
    </row>
    <row r="71" spans="2:16" ht="17.25" customHeight="1" x14ac:dyDescent="0.25">
      <c r="B71" s="322" t="s">
        <v>175</v>
      </c>
      <c r="C71" s="323"/>
      <c r="D71" s="162">
        <f t="shared" ref="D71:O71" si="9">D64*D67</f>
        <v>0</v>
      </c>
      <c r="E71" s="162">
        <f t="shared" si="9"/>
        <v>0</v>
      </c>
      <c r="F71" s="162">
        <f t="shared" si="9"/>
        <v>0</v>
      </c>
      <c r="G71" s="162">
        <f t="shared" si="9"/>
        <v>0</v>
      </c>
      <c r="H71" s="162">
        <f t="shared" si="9"/>
        <v>0</v>
      </c>
      <c r="I71" s="162">
        <f t="shared" si="9"/>
        <v>0</v>
      </c>
      <c r="J71" s="162">
        <f t="shared" si="9"/>
        <v>0</v>
      </c>
      <c r="K71" s="162">
        <f t="shared" si="9"/>
        <v>0</v>
      </c>
      <c r="L71" s="162">
        <f t="shared" si="9"/>
        <v>0</v>
      </c>
      <c r="M71" s="162">
        <f t="shared" si="9"/>
        <v>0</v>
      </c>
      <c r="N71" s="162">
        <f t="shared" si="9"/>
        <v>0</v>
      </c>
      <c r="O71" s="162">
        <f t="shared" si="9"/>
        <v>0</v>
      </c>
      <c r="P71" s="168">
        <f t="shared" ref="P71:P76" si="10">SUM(D71:O71)</f>
        <v>0</v>
      </c>
    </row>
    <row r="72" spans="2:16" ht="17.25" customHeight="1" x14ac:dyDescent="0.25">
      <c r="B72" s="324" t="s">
        <v>468</v>
      </c>
      <c r="C72" s="325"/>
      <c r="D72" s="172">
        <f t="shared" ref="D72:O72" si="11">D65*D68</f>
        <v>0</v>
      </c>
      <c r="E72" s="172">
        <f t="shared" si="11"/>
        <v>0</v>
      </c>
      <c r="F72" s="172">
        <f t="shared" si="11"/>
        <v>0</v>
      </c>
      <c r="G72" s="172">
        <f t="shared" si="11"/>
        <v>0</v>
      </c>
      <c r="H72" s="172">
        <f t="shared" si="11"/>
        <v>0</v>
      </c>
      <c r="I72" s="172">
        <f t="shared" si="11"/>
        <v>0</v>
      </c>
      <c r="J72" s="172">
        <f t="shared" si="11"/>
        <v>0</v>
      </c>
      <c r="K72" s="172">
        <f t="shared" si="11"/>
        <v>0</v>
      </c>
      <c r="L72" s="172">
        <f t="shared" si="11"/>
        <v>0</v>
      </c>
      <c r="M72" s="172">
        <f t="shared" si="11"/>
        <v>0</v>
      </c>
      <c r="N72" s="172">
        <f t="shared" si="11"/>
        <v>0</v>
      </c>
      <c r="O72" s="172">
        <f t="shared" si="11"/>
        <v>0</v>
      </c>
      <c r="P72" s="168">
        <f t="shared" si="10"/>
        <v>0</v>
      </c>
    </row>
    <row r="73" spans="2:16" ht="17.25" customHeight="1" x14ac:dyDescent="0.25">
      <c r="B73" s="322" t="s">
        <v>263</v>
      </c>
      <c r="C73" s="323"/>
      <c r="D73" s="172">
        <f t="shared" ref="D73:O73" si="12">D64*D69</f>
        <v>0</v>
      </c>
      <c r="E73" s="172">
        <f t="shared" si="12"/>
        <v>0</v>
      </c>
      <c r="F73" s="172">
        <f t="shared" si="12"/>
        <v>0</v>
      </c>
      <c r="G73" s="172">
        <f t="shared" si="12"/>
        <v>0</v>
      </c>
      <c r="H73" s="172">
        <f t="shared" si="12"/>
        <v>0</v>
      </c>
      <c r="I73" s="172">
        <f t="shared" si="12"/>
        <v>0</v>
      </c>
      <c r="J73" s="172">
        <f t="shared" si="12"/>
        <v>0</v>
      </c>
      <c r="K73" s="172">
        <f t="shared" si="12"/>
        <v>0</v>
      </c>
      <c r="L73" s="172">
        <f t="shared" si="12"/>
        <v>0</v>
      </c>
      <c r="M73" s="172">
        <f t="shared" si="12"/>
        <v>0</v>
      </c>
      <c r="N73" s="172">
        <f t="shared" si="12"/>
        <v>0</v>
      </c>
      <c r="O73" s="172">
        <f t="shared" si="12"/>
        <v>0</v>
      </c>
      <c r="P73" s="168">
        <f t="shared" si="10"/>
        <v>0</v>
      </c>
    </row>
    <row r="74" spans="2:16" ht="17.25" customHeight="1" x14ac:dyDescent="0.25">
      <c r="B74" s="324" t="s">
        <v>264</v>
      </c>
      <c r="C74" s="325"/>
      <c r="D74" s="172">
        <f t="shared" ref="D74:O74" si="13">D65*D70</f>
        <v>0</v>
      </c>
      <c r="E74" s="172">
        <f t="shared" si="13"/>
        <v>0</v>
      </c>
      <c r="F74" s="172">
        <f t="shared" si="13"/>
        <v>0</v>
      </c>
      <c r="G74" s="172">
        <f t="shared" si="13"/>
        <v>0</v>
      </c>
      <c r="H74" s="172">
        <f t="shared" si="13"/>
        <v>0</v>
      </c>
      <c r="I74" s="172">
        <f t="shared" si="13"/>
        <v>0</v>
      </c>
      <c r="J74" s="172">
        <f t="shared" si="13"/>
        <v>0</v>
      </c>
      <c r="K74" s="172">
        <f t="shared" si="13"/>
        <v>0</v>
      </c>
      <c r="L74" s="172">
        <f t="shared" si="13"/>
        <v>0</v>
      </c>
      <c r="M74" s="172">
        <f t="shared" si="13"/>
        <v>0</v>
      </c>
      <c r="N74" s="172">
        <f t="shared" si="13"/>
        <v>0</v>
      </c>
      <c r="O74" s="172">
        <f t="shared" si="13"/>
        <v>0</v>
      </c>
      <c r="P74" s="168">
        <f t="shared" si="10"/>
        <v>0</v>
      </c>
    </row>
    <row r="75" spans="2:16" ht="17.25" customHeight="1" x14ac:dyDescent="0.25">
      <c r="B75" s="326" t="s">
        <v>272</v>
      </c>
      <c r="C75" s="327"/>
      <c r="D75" s="163">
        <f t="shared" ref="D75:O75" si="14">D71-D72</f>
        <v>0</v>
      </c>
      <c r="E75" s="163">
        <f t="shared" si="14"/>
        <v>0</v>
      </c>
      <c r="F75" s="163">
        <f t="shared" si="14"/>
        <v>0</v>
      </c>
      <c r="G75" s="163">
        <f t="shared" si="14"/>
        <v>0</v>
      </c>
      <c r="H75" s="163">
        <f t="shared" si="14"/>
        <v>0</v>
      </c>
      <c r="I75" s="163">
        <f t="shared" si="14"/>
        <v>0</v>
      </c>
      <c r="J75" s="163">
        <f t="shared" si="14"/>
        <v>0</v>
      </c>
      <c r="K75" s="163">
        <f t="shared" si="14"/>
        <v>0</v>
      </c>
      <c r="L75" s="163">
        <f t="shared" si="14"/>
        <v>0</v>
      </c>
      <c r="M75" s="163">
        <f t="shared" si="14"/>
        <v>0</v>
      </c>
      <c r="N75" s="163">
        <f t="shared" si="14"/>
        <v>0</v>
      </c>
      <c r="O75" s="163">
        <f t="shared" si="14"/>
        <v>0</v>
      </c>
      <c r="P75" s="173">
        <f t="shared" si="10"/>
        <v>0</v>
      </c>
    </row>
    <row r="76" spans="2:16" ht="17.25" customHeight="1" x14ac:dyDescent="0.25">
      <c r="B76" s="326" t="s">
        <v>265</v>
      </c>
      <c r="C76" s="327"/>
      <c r="D76" s="163">
        <f t="shared" ref="D76:O76" si="15">D73-D74</f>
        <v>0</v>
      </c>
      <c r="E76" s="163">
        <f t="shared" si="15"/>
        <v>0</v>
      </c>
      <c r="F76" s="163">
        <f t="shared" si="15"/>
        <v>0</v>
      </c>
      <c r="G76" s="163">
        <f t="shared" si="15"/>
        <v>0</v>
      </c>
      <c r="H76" s="163">
        <f t="shared" si="15"/>
        <v>0</v>
      </c>
      <c r="I76" s="163">
        <f t="shared" si="15"/>
        <v>0</v>
      </c>
      <c r="J76" s="163">
        <f t="shared" si="15"/>
        <v>0</v>
      </c>
      <c r="K76" s="163">
        <f t="shared" si="15"/>
        <v>0</v>
      </c>
      <c r="L76" s="163">
        <f t="shared" si="15"/>
        <v>0</v>
      </c>
      <c r="M76" s="163">
        <f t="shared" si="15"/>
        <v>0</v>
      </c>
      <c r="N76" s="163">
        <f t="shared" si="15"/>
        <v>0</v>
      </c>
      <c r="O76" s="163">
        <f t="shared" si="15"/>
        <v>0</v>
      </c>
      <c r="P76" s="174">
        <f t="shared" si="10"/>
        <v>0</v>
      </c>
    </row>
    <row r="77" spans="2:16" ht="17.25" customHeight="1" x14ac:dyDescent="0.25">
      <c r="B77" s="328" t="s">
        <v>177</v>
      </c>
      <c r="C77" s="329"/>
      <c r="D77" s="147" t="e">
        <f t="shared" ref="D77:O77" si="16">D75/D71</f>
        <v>#DIV/0!</v>
      </c>
      <c r="E77" s="147" t="e">
        <f t="shared" si="16"/>
        <v>#DIV/0!</v>
      </c>
      <c r="F77" s="147" t="e">
        <f t="shared" si="16"/>
        <v>#DIV/0!</v>
      </c>
      <c r="G77" s="147" t="e">
        <f t="shared" si="16"/>
        <v>#DIV/0!</v>
      </c>
      <c r="H77" s="147" t="e">
        <f t="shared" si="16"/>
        <v>#DIV/0!</v>
      </c>
      <c r="I77" s="147" t="e">
        <f t="shared" si="16"/>
        <v>#DIV/0!</v>
      </c>
      <c r="J77" s="147" t="e">
        <f t="shared" si="16"/>
        <v>#DIV/0!</v>
      </c>
      <c r="K77" s="147" t="e">
        <f t="shared" si="16"/>
        <v>#DIV/0!</v>
      </c>
      <c r="L77" s="147" t="e">
        <f t="shared" si="16"/>
        <v>#DIV/0!</v>
      </c>
      <c r="M77" s="147" t="e">
        <f t="shared" si="16"/>
        <v>#DIV/0!</v>
      </c>
      <c r="N77" s="147" t="e">
        <f t="shared" si="16"/>
        <v>#DIV/0!</v>
      </c>
      <c r="O77" s="147" t="e">
        <f t="shared" si="16"/>
        <v>#DIV/0!</v>
      </c>
      <c r="P77" s="43"/>
    </row>
    <row r="78" spans="2:16" ht="17.25" customHeight="1" x14ac:dyDescent="0.25">
      <c r="B78" s="328" t="s">
        <v>266</v>
      </c>
      <c r="C78" s="329"/>
      <c r="D78" s="148" t="e">
        <f t="shared" ref="D78:O78" si="17">D76/D73</f>
        <v>#DIV/0!</v>
      </c>
      <c r="E78" s="148" t="e">
        <f t="shared" si="17"/>
        <v>#DIV/0!</v>
      </c>
      <c r="F78" s="148" t="e">
        <f t="shared" si="17"/>
        <v>#DIV/0!</v>
      </c>
      <c r="G78" s="148" t="e">
        <f t="shared" si="17"/>
        <v>#DIV/0!</v>
      </c>
      <c r="H78" s="148" t="e">
        <f t="shared" si="17"/>
        <v>#DIV/0!</v>
      </c>
      <c r="I78" s="148" t="e">
        <f t="shared" si="17"/>
        <v>#DIV/0!</v>
      </c>
      <c r="J78" s="148" t="e">
        <f t="shared" si="17"/>
        <v>#DIV/0!</v>
      </c>
      <c r="K78" s="148" t="e">
        <f t="shared" si="17"/>
        <v>#DIV/0!</v>
      </c>
      <c r="L78" s="148" t="e">
        <f t="shared" si="17"/>
        <v>#DIV/0!</v>
      </c>
      <c r="M78" s="148" t="e">
        <f t="shared" si="17"/>
        <v>#DIV/0!</v>
      </c>
      <c r="N78" s="148" t="e">
        <f t="shared" si="17"/>
        <v>#DIV/0!</v>
      </c>
      <c r="O78" s="148" t="e">
        <f t="shared" si="17"/>
        <v>#DIV/0!</v>
      </c>
      <c r="P78" s="43"/>
    </row>
    <row r="79" spans="2:16" ht="17.25" x14ac:dyDescent="0.25">
      <c r="B79" s="330" t="s">
        <v>207</v>
      </c>
      <c r="C79" s="330"/>
      <c r="D79" s="330"/>
      <c r="E79" s="330"/>
      <c r="F79" s="330"/>
      <c r="G79" s="330"/>
    </row>
    <row r="80" spans="2:16" x14ac:dyDescent="0.25">
      <c r="B80" s="330" t="s">
        <v>405</v>
      </c>
      <c r="C80" s="330"/>
      <c r="D80" s="330"/>
      <c r="E80" s="330"/>
      <c r="F80" s="330"/>
      <c r="G80" s="330"/>
      <c r="H80" s="330"/>
      <c r="I80" s="330"/>
      <c r="J80" s="330"/>
      <c r="K80" s="330"/>
      <c r="L80" s="330"/>
      <c r="M80" s="330"/>
      <c r="N80" s="330"/>
      <c r="O80" s="330"/>
      <c r="P80" s="330"/>
    </row>
    <row r="81" spans="2:7" x14ac:dyDescent="0.25">
      <c r="B81" s="297"/>
      <c r="C81" s="297"/>
      <c r="D81" s="297"/>
      <c r="E81" s="297"/>
      <c r="F81" s="297"/>
      <c r="G81" s="297"/>
    </row>
    <row r="82" spans="2:7" x14ac:dyDescent="0.25">
      <c r="B82" s="297"/>
      <c r="C82" s="297"/>
      <c r="D82" s="297"/>
      <c r="E82" s="297"/>
      <c r="F82" s="297"/>
      <c r="G82" s="297"/>
    </row>
    <row r="83" spans="2:7" x14ac:dyDescent="0.25">
      <c r="B83" s="274" t="s">
        <v>470</v>
      </c>
    </row>
    <row r="84" spans="2:7" ht="30" x14ac:dyDescent="0.25">
      <c r="B84" s="309" t="s">
        <v>18</v>
      </c>
      <c r="C84" s="310"/>
      <c r="D84" s="298" t="s">
        <v>15</v>
      </c>
      <c r="E84" s="311" t="s">
        <v>16</v>
      </c>
      <c r="F84" s="331" t="s">
        <v>108</v>
      </c>
    </row>
    <row r="85" spans="2:7" x14ac:dyDescent="0.25">
      <c r="B85" s="332" t="s">
        <v>55</v>
      </c>
      <c r="C85" s="333"/>
      <c r="D85" s="23">
        <f>D88+D93+E93+H110+D128+D133</f>
        <v>0</v>
      </c>
      <c r="E85" s="23">
        <f>D85</f>
        <v>0</v>
      </c>
      <c r="F85" s="155">
        <f>F88+G93+H116+F128</f>
        <v>0</v>
      </c>
    </row>
    <row r="87" spans="2:7" ht="30" x14ac:dyDescent="0.25">
      <c r="D87" s="298" t="s">
        <v>15</v>
      </c>
      <c r="E87" s="311" t="s">
        <v>16</v>
      </c>
      <c r="F87" s="331" t="s">
        <v>108</v>
      </c>
    </row>
    <row r="88" spans="2:7" x14ac:dyDescent="0.25">
      <c r="B88" s="334" t="s">
        <v>19</v>
      </c>
      <c r="C88" s="143" t="s">
        <v>491</v>
      </c>
      <c r="D88" s="188"/>
      <c r="E88" s="23">
        <f>D88</f>
        <v>0</v>
      </c>
      <c r="F88" s="176"/>
    </row>
    <row r="89" spans="2:7" ht="30" x14ac:dyDescent="0.25">
      <c r="B89" s="301" t="s">
        <v>119</v>
      </c>
      <c r="C89" s="157"/>
      <c r="D89" s="335"/>
      <c r="E89" s="335"/>
      <c r="F89" s="335"/>
    </row>
    <row r="90" spans="2:7" ht="16.5" customHeight="1" x14ac:dyDescent="0.25">
      <c r="B90" s="302" t="s">
        <v>483</v>
      </c>
      <c r="C90" s="157"/>
    </row>
    <row r="91" spans="2:7" ht="15.75" customHeight="1" x14ac:dyDescent="0.25"/>
    <row r="92" spans="2:7" ht="30" x14ac:dyDescent="0.25">
      <c r="D92" s="300" t="s">
        <v>473</v>
      </c>
      <c r="E92" s="300" t="s">
        <v>213</v>
      </c>
      <c r="F92" s="311" t="s">
        <v>16</v>
      </c>
      <c r="G92" s="300" t="s">
        <v>108</v>
      </c>
    </row>
    <row r="93" spans="2:7" x14ac:dyDescent="0.25">
      <c r="B93" s="334" t="s">
        <v>135</v>
      </c>
      <c r="C93" s="143" t="s">
        <v>491</v>
      </c>
      <c r="D93" s="188"/>
      <c r="E93" s="188"/>
      <c r="F93" s="23">
        <f>D93+E93</f>
        <v>0</v>
      </c>
      <c r="G93" s="142">
        <f>C97</f>
        <v>0</v>
      </c>
    </row>
    <row r="94" spans="2:7" ht="16.5" customHeight="1" x14ac:dyDescent="0.25">
      <c r="B94" s="301" t="s">
        <v>136</v>
      </c>
      <c r="C94" s="16"/>
      <c r="E94" s="14" t="s">
        <v>138</v>
      </c>
      <c r="F94" s="16"/>
      <c r="G94" s="15" t="s">
        <v>137</v>
      </c>
    </row>
    <row r="95" spans="2:7" ht="16.5" customHeight="1" x14ac:dyDescent="0.25">
      <c r="B95" s="301" t="s">
        <v>100</v>
      </c>
      <c r="C95" s="16"/>
      <c r="E95" s="213" t="s">
        <v>139</v>
      </c>
      <c r="F95" s="237" t="e">
        <f>F94/C94</f>
        <v>#DIV/0!</v>
      </c>
    </row>
    <row r="96" spans="2:7" ht="16.5" customHeight="1" x14ac:dyDescent="0.25">
      <c r="B96" s="301" t="s">
        <v>99</v>
      </c>
      <c r="C96" s="16"/>
      <c r="E96" s="213"/>
      <c r="F96" s="237"/>
    </row>
    <row r="97" spans="2:8" ht="30" x14ac:dyDescent="0.25">
      <c r="B97" s="301" t="s">
        <v>125</v>
      </c>
      <c r="C97" s="336">
        <f>C98+C99+C100</f>
        <v>0</v>
      </c>
      <c r="E97" s="337"/>
    </row>
    <row r="98" spans="2:8" ht="60" x14ac:dyDescent="0.25">
      <c r="B98" s="301" t="s">
        <v>390</v>
      </c>
      <c r="C98" s="16"/>
      <c r="E98" s="337"/>
    </row>
    <row r="99" spans="2:8" ht="61.5" customHeight="1" x14ac:dyDescent="0.25">
      <c r="B99" s="301" t="s">
        <v>391</v>
      </c>
      <c r="C99" s="16"/>
      <c r="E99" s="337"/>
    </row>
    <row r="100" spans="2:8" ht="45" x14ac:dyDescent="0.25">
      <c r="B100" s="301" t="s">
        <v>392</v>
      </c>
      <c r="C100" s="16"/>
      <c r="E100" s="337"/>
    </row>
    <row r="101" spans="2:8" ht="16.5" customHeight="1" x14ac:dyDescent="0.25">
      <c r="B101" s="301" t="s">
        <v>98</v>
      </c>
      <c r="C101" s="16"/>
      <c r="E101" s="337"/>
    </row>
    <row r="102" spans="2:8" ht="16.5" customHeight="1" x14ac:dyDescent="0.25">
      <c r="B102" s="301" t="s">
        <v>141</v>
      </c>
      <c r="C102" s="16"/>
      <c r="E102" s="337"/>
    </row>
    <row r="103" spans="2:8" ht="16.5" customHeight="1" x14ac:dyDescent="0.25">
      <c r="B103" s="301" t="s">
        <v>142</v>
      </c>
      <c r="C103" s="16"/>
      <c r="E103" s="337"/>
    </row>
    <row r="104" spans="2:8" ht="16.5" customHeight="1" x14ac:dyDescent="0.25">
      <c r="B104" s="301" t="s">
        <v>97</v>
      </c>
      <c r="C104" s="17" t="e">
        <f>C97/C96</f>
        <v>#DIV/0!</v>
      </c>
    </row>
    <row r="105" spans="2:8" ht="16.5" customHeight="1" x14ac:dyDescent="0.25">
      <c r="B105" s="301" t="s">
        <v>143</v>
      </c>
      <c r="C105" s="11" t="e">
        <f>C101/C96</f>
        <v>#DIV/0!</v>
      </c>
    </row>
    <row r="106" spans="2:8" ht="30" x14ac:dyDescent="0.25">
      <c r="B106" s="301" t="s">
        <v>96</v>
      </c>
      <c r="C106" s="11" t="e">
        <f>G93/G45</f>
        <v>#DIV/0!</v>
      </c>
    </row>
    <row r="107" spans="2:8" ht="16.5" customHeight="1" x14ac:dyDescent="0.25">
      <c r="B107" s="301" t="s">
        <v>118</v>
      </c>
      <c r="C107" s="215" t="s">
        <v>106</v>
      </c>
      <c r="D107" s="215"/>
    </row>
    <row r="108" spans="2:8" ht="20.25" customHeight="1" x14ac:dyDescent="0.25"/>
    <row r="109" spans="2:8" x14ac:dyDescent="0.25">
      <c r="D109" s="298" t="s">
        <v>15</v>
      </c>
      <c r="E109" s="298" t="s">
        <v>15</v>
      </c>
      <c r="F109" s="298" t="s">
        <v>15</v>
      </c>
      <c r="G109" s="298" t="s">
        <v>15</v>
      </c>
      <c r="H109" s="298" t="s">
        <v>212</v>
      </c>
    </row>
    <row r="110" spans="2:8" x14ac:dyDescent="0.25">
      <c r="B110" s="334" t="s">
        <v>471</v>
      </c>
      <c r="C110" s="143" t="s">
        <v>491</v>
      </c>
      <c r="D110" s="188"/>
      <c r="E110" s="188"/>
      <c r="F110" s="188">
        <v>0</v>
      </c>
      <c r="G110" s="188">
        <v>0</v>
      </c>
      <c r="H110" s="23">
        <f>SUM(D110:G110)</f>
        <v>0</v>
      </c>
    </row>
    <row r="111" spans="2:8" x14ac:dyDescent="0.25">
      <c r="B111" s="302" t="s">
        <v>95</v>
      </c>
      <c r="C111" s="338"/>
      <c r="D111" s="339" t="s">
        <v>144</v>
      </c>
      <c r="E111" s="339" t="s">
        <v>107</v>
      </c>
      <c r="F111" s="339" t="s">
        <v>57</v>
      </c>
      <c r="G111" s="340" t="s">
        <v>58</v>
      </c>
    </row>
    <row r="112" spans="2:8" ht="16.5" customHeight="1" x14ac:dyDescent="0.25">
      <c r="B112" s="288" t="s">
        <v>120</v>
      </c>
      <c r="C112" s="289"/>
      <c r="D112" s="177"/>
      <c r="E112" s="177"/>
      <c r="F112" s="177"/>
      <c r="G112" s="177"/>
      <c r="H112" s="155">
        <f>SUM(D112:G112)</f>
        <v>0</v>
      </c>
    </row>
    <row r="113" spans="2:17" ht="32.25" customHeight="1" x14ac:dyDescent="0.25">
      <c r="B113" s="312" t="s">
        <v>208</v>
      </c>
      <c r="C113" s="313"/>
      <c r="D113" s="177"/>
      <c r="E113" s="177"/>
      <c r="F113" s="177"/>
      <c r="G113" s="177"/>
      <c r="H113" s="155">
        <f t="shared" ref="H113:H115" si="18">SUM(D113:G113)</f>
        <v>0</v>
      </c>
    </row>
    <row r="114" spans="2:17" ht="16.5" customHeight="1" x14ac:dyDescent="0.25">
      <c r="B114" s="312" t="s">
        <v>209</v>
      </c>
      <c r="C114" s="313"/>
      <c r="D114" s="177"/>
      <c r="E114" s="177"/>
      <c r="F114" s="177"/>
      <c r="G114" s="177"/>
      <c r="H114" s="155">
        <f t="shared" si="18"/>
        <v>0</v>
      </c>
      <c r="O114" s="330"/>
      <c r="P114" s="330"/>
      <c r="Q114" s="330"/>
    </row>
    <row r="115" spans="2:17" ht="16.5" customHeight="1" x14ac:dyDescent="0.25">
      <c r="B115" s="312" t="s">
        <v>210</v>
      </c>
      <c r="C115" s="313"/>
      <c r="D115" s="177"/>
      <c r="E115" s="177"/>
      <c r="F115" s="177"/>
      <c r="G115" s="177"/>
      <c r="H115" s="155">
        <f t="shared" si="18"/>
        <v>0</v>
      </c>
    </row>
    <row r="116" spans="2:17" ht="16.5" customHeight="1" x14ac:dyDescent="0.25">
      <c r="B116" s="312" t="s">
        <v>211</v>
      </c>
      <c r="C116" s="313"/>
      <c r="D116" s="177"/>
      <c r="E116" s="177"/>
      <c r="F116" s="177"/>
      <c r="G116" s="177"/>
      <c r="H116" s="155">
        <f>SUM(D116:G116)</f>
        <v>0</v>
      </c>
    </row>
    <row r="117" spans="2:17" ht="16.5" customHeight="1" x14ac:dyDescent="0.25">
      <c r="B117" s="312" t="s">
        <v>146</v>
      </c>
      <c r="C117" s="313"/>
      <c r="D117" s="196"/>
      <c r="E117" s="196"/>
      <c r="F117" s="196"/>
      <c r="G117" s="196"/>
    </row>
    <row r="118" spans="2:17" ht="16.5" customHeight="1" x14ac:dyDescent="0.25">
      <c r="B118" s="312" t="s">
        <v>196</v>
      </c>
      <c r="C118" s="313"/>
      <c r="D118" s="196"/>
      <c r="E118" s="196"/>
      <c r="F118" s="196"/>
      <c r="G118" s="196"/>
    </row>
    <row r="119" spans="2:17" ht="16.5" customHeight="1" x14ac:dyDescent="0.25">
      <c r="B119" s="312" t="s">
        <v>197</v>
      </c>
      <c r="C119" s="313"/>
      <c r="D119" s="196"/>
      <c r="E119" s="196"/>
      <c r="F119" s="196"/>
      <c r="G119" s="196"/>
    </row>
    <row r="120" spans="2:17" ht="16.5" customHeight="1" x14ac:dyDescent="0.25">
      <c r="B120" s="312" t="s">
        <v>474</v>
      </c>
      <c r="C120" s="313"/>
      <c r="D120" s="196"/>
      <c r="E120" s="196"/>
      <c r="F120" s="196"/>
      <c r="G120" s="196"/>
      <c r="H120" s="23">
        <f>SUM(D120:G120)</f>
        <v>0</v>
      </c>
    </row>
    <row r="121" spans="2:17" x14ac:dyDescent="0.25">
      <c r="B121" s="291" t="s">
        <v>126</v>
      </c>
      <c r="C121" s="291"/>
      <c r="D121" s="291"/>
      <c r="E121" s="291"/>
      <c r="F121" s="291"/>
      <c r="G121" s="291"/>
    </row>
    <row r="122" spans="2:17" ht="15.95" customHeight="1" x14ac:dyDescent="0.25">
      <c r="B122" s="341" t="s">
        <v>123</v>
      </c>
      <c r="C122" s="341"/>
      <c r="D122" s="341"/>
      <c r="E122" s="341"/>
      <c r="F122" s="341"/>
      <c r="G122" s="341"/>
    </row>
    <row r="123" spans="2:17" ht="27" customHeight="1" x14ac:dyDescent="0.25">
      <c r="B123" s="292" t="s">
        <v>201</v>
      </c>
      <c r="C123" s="292"/>
      <c r="D123" s="292"/>
      <c r="E123" s="292"/>
      <c r="F123" s="292"/>
      <c r="G123" s="292"/>
    </row>
    <row r="124" spans="2:17" ht="14.45" customHeight="1" x14ac:dyDescent="0.25">
      <c r="B124" s="292" t="s">
        <v>200</v>
      </c>
      <c r="C124" s="292"/>
      <c r="D124" s="292"/>
      <c r="E124" s="292"/>
      <c r="F124" s="292"/>
      <c r="G124" s="292"/>
    </row>
    <row r="125" spans="2:17" ht="18" customHeight="1" x14ac:dyDescent="0.25">
      <c r="B125" s="292" t="s">
        <v>198</v>
      </c>
      <c r="C125" s="292"/>
      <c r="D125" s="292"/>
      <c r="E125" s="292"/>
      <c r="F125" s="292"/>
      <c r="G125" s="292"/>
    </row>
    <row r="126" spans="2:17" ht="22.5" customHeight="1" x14ac:dyDescent="0.25">
      <c r="B126" s="342"/>
      <c r="C126" s="342"/>
      <c r="D126" s="342"/>
      <c r="E126" s="342"/>
      <c r="F126" s="342"/>
      <c r="G126" s="342"/>
    </row>
    <row r="127" spans="2:17" ht="37.5" customHeight="1" x14ac:dyDescent="0.25">
      <c r="B127" s="342"/>
      <c r="C127" s="342"/>
      <c r="D127" s="298" t="s">
        <v>15</v>
      </c>
      <c r="E127" s="311" t="s">
        <v>16</v>
      </c>
      <c r="F127" s="331" t="s">
        <v>108</v>
      </c>
    </row>
    <row r="128" spans="2:17" ht="16.5" customHeight="1" x14ac:dyDescent="0.25">
      <c r="B128" s="334" t="s">
        <v>147</v>
      </c>
      <c r="C128" s="143" t="s">
        <v>491</v>
      </c>
      <c r="D128" s="188"/>
      <c r="E128" s="23">
        <f>D128</f>
        <v>0</v>
      </c>
      <c r="F128" s="169"/>
    </row>
    <row r="129" spans="2:17" ht="32.25" customHeight="1" x14ac:dyDescent="0.25">
      <c r="B129" s="301" t="s">
        <v>148</v>
      </c>
      <c r="C129" s="157"/>
      <c r="D129" s="335"/>
      <c r="E129" s="335"/>
      <c r="F129" s="335"/>
    </row>
    <row r="130" spans="2:17" ht="16.5" customHeight="1" x14ac:dyDescent="0.25">
      <c r="B130" s="302" t="s">
        <v>472</v>
      </c>
      <c r="C130" s="215"/>
      <c r="D130" s="215"/>
      <c r="E130" s="215"/>
      <c r="F130" s="215"/>
    </row>
    <row r="131" spans="2:17" ht="21" customHeight="1" x14ac:dyDescent="0.25">
      <c r="B131" s="330"/>
      <c r="C131" s="330"/>
      <c r="D131" s="330"/>
      <c r="E131" s="330"/>
      <c r="F131" s="330"/>
      <c r="G131" s="330"/>
    </row>
    <row r="132" spans="2:17" ht="42.75" customHeight="1" x14ac:dyDescent="0.25">
      <c r="D132" s="298" t="s">
        <v>15</v>
      </c>
      <c r="E132" s="311" t="s">
        <v>16</v>
      </c>
      <c r="F132" s="311" t="s">
        <v>114</v>
      </c>
    </row>
    <row r="133" spans="2:17" ht="16.5" customHeight="1" x14ac:dyDescent="0.25">
      <c r="B133" s="334" t="s">
        <v>77</v>
      </c>
      <c r="C133" s="143" t="s">
        <v>491</v>
      </c>
      <c r="D133" s="188"/>
      <c r="E133" s="23">
        <f>D133</f>
        <v>0</v>
      </c>
      <c r="F133" s="169"/>
    </row>
    <row r="134" spans="2:17" ht="30" x14ac:dyDescent="0.25">
      <c r="B134" s="301" t="s">
        <v>88</v>
      </c>
      <c r="C134" s="157"/>
      <c r="D134" s="303"/>
      <c r="E134" s="303"/>
      <c r="F134" s="303"/>
      <c r="G134" s="303"/>
    </row>
    <row r="135" spans="2:17" ht="30" x14ac:dyDescent="0.25">
      <c r="B135" s="301" t="s">
        <v>89</v>
      </c>
      <c r="C135" s="157"/>
      <c r="D135" s="303"/>
      <c r="E135" s="303"/>
      <c r="F135" s="303"/>
      <c r="G135" s="303"/>
    </row>
    <row r="136" spans="2:17" ht="16.5" customHeight="1" x14ac:dyDescent="0.25">
      <c r="B136" s="302" t="s">
        <v>90</v>
      </c>
      <c r="C136" s="157"/>
      <c r="D136" s="303"/>
      <c r="E136" s="303"/>
      <c r="F136" s="303"/>
      <c r="G136" s="303"/>
    </row>
    <row r="137" spans="2:17" ht="16.5" customHeight="1" x14ac:dyDescent="0.25">
      <c r="B137" s="301" t="s">
        <v>91</v>
      </c>
      <c r="C137" s="157"/>
      <c r="D137" s="303"/>
      <c r="E137" s="303"/>
      <c r="F137" s="303"/>
      <c r="G137" s="303"/>
      <c r="P137" s="330"/>
      <c r="Q137" s="330"/>
    </row>
    <row r="138" spans="2:17" ht="16.5" customHeight="1" x14ac:dyDescent="0.25">
      <c r="B138" s="302" t="s">
        <v>78</v>
      </c>
      <c r="C138" s="157"/>
      <c r="D138" s="303"/>
      <c r="E138" s="303"/>
      <c r="F138" s="303"/>
      <c r="G138" s="303"/>
    </row>
    <row r="139" spans="2:17" ht="30" x14ac:dyDescent="0.25">
      <c r="B139" s="301" t="s">
        <v>92</v>
      </c>
      <c r="C139" s="178"/>
      <c r="D139" s="303"/>
      <c r="E139" s="303"/>
      <c r="F139" s="303"/>
      <c r="G139" s="303"/>
    </row>
    <row r="140" spans="2:17" ht="16.5" customHeight="1" x14ac:dyDescent="0.25">
      <c r="B140" s="302" t="s">
        <v>93</v>
      </c>
      <c r="C140" s="157"/>
      <c r="D140" s="303"/>
      <c r="E140" s="303"/>
      <c r="F140" s="303"/>
      <c r="G140" s="303"/>
    </row>
    <row r="141" spans="2:17" ht="16.5" customHeight="1" x14ac:dyDescent="0.25">
      <c r="B141" s="302" t="s">
        <v>94</v>
      </c>
      <c r="C141" s="157"/>
      <c r="D141" s="303"/>
      <c r="E141" s="303"/>
      <c r="F141" s="303"/>
      <c r="G141" s="303"/>
    </row>
    <row r="142" spans="2:17" ht="16.5" customHeight="1" x14ac:dyDescent="0.25">
      <c r="B142" s="302" t="s">
        <v>143</v>
      </c>
      <c r="C142" s="17" t="e">
        <f>C140/C137</f>
        <v>#DIV/0!</v>
      </c>
      <c r="D142" s="303"/>
      <c r="E142" s="303"/>
      <c r="F142" s="303"/>
      <c r="G142" s="303"/>
    </row>
    <row r="143" spans="2:17" ht="15.75" customHeight="1" x14ac:dyDescent="0.25">
      <c r="B143" s="341" t="s">
        <v>79</v>
      </c>
      <c r="C143" s="341"/>
      <c r="D143" s="341"/>
      <c r="E143" s="341"/>
      <c r="F143" s="341"/>
      <c r="G143" s="341"/>
    </row>
    <row r="144" spans="2:17" ht="16.5" customHeight="1" x14ac:dyDescent="0.25">
      <c r="B144" s="343"/>
      <c r="C144" s="343"/>
      <c r="D144" s="343"/>
      <c r="E144" s="343"/>
      <c r="F144" s="343"/>
      <c r="G144" s="343"/>
    </row>
    <row r="145" spans="2:12" ht="17.25" customHeight="1" x14ac:dyDescent="0.25">
      <c r="B145" s="344" t="s">
        <v>205</v>
      </c>
      <c r="C145" s="345"/>
      <c r="D145" s="345"/>
      <c r="E145" s="345"/>
      <c r="F145" s="345"/>
      <c r="G145" s="345"/>
      <c r="H145" s="345"/>
      <c r="I145" s="345"/>
      <c r="J145" s="345"/>
      <c r="K145" s="345"/>
      <c r="L145" s="346"/>
    </row>
    <row r="146" spans="2:12" ht="14.45" customHeight="1" x14ac:dyDescent="0.25">
      <c r="B146" s="347"/>
      <c r="C146" s="348"/>
      <c r="D146" s="344" t="s">
        <v>163</v>
      </c>
      <c r="E146" s="345"/>
      <c r="F146" s="345"/>
      <c r="G146" s="346"/>
      <c r="H146" s="349" t="s">
        <v>162</v>
      </c>
      <c r="I146" s="344" t="s">
        <v>164</v>
      </c>
      <c r="J146" s="345"/>
      <c r="K146" s="345"/>
      <c r="L146" s="345"/>
    </row>
    <row r="147" spans="2:12" ht="44.1" customHeight="1" x14ac:dyDescent="0.25">
      <c r="B147" s="309" t="s">
        <v>59</v>
      </c>
      <c r="C147" s="310"/>
      <c r="D147" s="311" t="s">
        <v>115</v>
      </c>
      <c r="E147" s="311" t="s">
        <v>116</v>
      </c>
      <c r="F147" s="311" t="s">
        <v>109</v>
      </c>
      <c r="G147" s="311" t="s">
        <v>117</v>
      </c>
      <c r="H147" s="350"/>
      <c r="I147" s="311" t="s">
        <v>115</v>
      </c>
      <c r="J147" s="311" t="s">
        <v>116</v>
      </c>
      <c r="K147" s="311" t="s">
        <v>109</v>
      </c>
      <c r="L147" s="311" t="s">
        <v>117</v>
      </c>
    </row>
    <row r="148" spans="2:12" ht="16.5" customHeight="1" x14ac:dyDescent="0.25">
      <c r="B148" s="288" t="s">
        <v>83</v>
      </c>
      <c r="C148" s="289"/>
      <c r="D148" s="157"/>
      <c r="E148" s="157"/>
      <c r="F148" s="179">
        <f>D148-E148</f>
        <v>0</v>
      </c>
      <c r="G148" s="182" t="e">
        <f>F148/D148</f>
        <v>#DIV/0!</v>
      </c>
      <c r="H148" s="351">
        <v>1</v>
      </c>
      <c r="I148" s="179">
        <f>D148*H148</f>
        <v>0</v>
      </c>
      <c r="J148" s="179">
        <f t="shared" ref="J148:J165" si="19">E148*H148</f>
        <v>0</v>
      </c>
      <c r="K148" s="179">
        <f t="shared" ref="K148:K165" si="20">I148-J148</f>
        <v>0</v>
      </c>
      <c r="L148" s="182" t="e">
        <f t="shared" ref="L148:L166" si="21">K148/I148</f>
        <v>#DIV/0!</v>
      </c>
    </row>
    <row r="149" spans="2:12" ht="16.5" customHeight="1" x14ac:dyDescent="0.25">
      <c r="B149" s="288" t="s">
        <v>84</v>
      </c>
      <c r="C149" s="289"/>
      <c r="D149" s="157"/>
      <c r="E149" s="157"/>
      <c r="F149" s="179">
        <f t="shared" ref="F149:F166" si="22">D149-E149</f>
        <v>0</v>
      </c>
      <c r="G149" s="182" t="e">
        <f t="shared" ref="G149:G165" si="23">F149/D149</f>
        <v>#DIV/0!</v>
      </c>
      <c r="H149" s="351">
        <v>1</v>
      </c>
      <c r="I149" s="179">
        <f t="shared" ref="I149:I165" si="24">D149*H149</f>
        <v>0</v>
      </c>
      <c r="J149" s="179">
        <f t="shared" si="19"/>
        <v>0</v>
      </c>
      <c r="K149" s="179">
        <f t="shared" si="20"/>
        <v>0</v>
      </c>
      <c r="L149" s="182" t="e">
        <f t="shared" si="21"/>
        <v>#DIV/0!</v>
      </c>
    </row>
    <row r="150" spans="2:12" ht="16.5" customHeight="1" x14ac:dyDescent="0.25">
      <c r="B150" s="288" t="s">
        <v>85</v>
      </c>
      <c r="C150" s="289"/>
      <c r="D150" s="157"/>
      <c r="E150" s="157"/>
      <c r="F150" s="179">
        <f t="shared" si="22"/>
        <v>0</v>
      </c>
      <c r="G150" s="182" t="e">
        <f t="shared" si="23"/>
        <v>#DIV/0!</v>
      </c>
      <c r="H150" s="351">
        <v>1</v>
      </c>
      <c r="I150" s="179">
        <f t="shared" si="24"/>
        <v>0</v>
      </c>
      <c r="J150" s="179">
        <f t="shared" si="19"/>
        <v>0</v>
      </c>
      <c r="K150" s="179">
        <f t="shared" si="20"/>
        <v>0</v>
      </c>
      <c r="L150" s="182" t="e">
        <f t="shared" si="21"/>
        <v>#DIV/0!</v>
      </c>
    </row>
    <row r="151" spans="2:12" ht="16.5" customHeight="1" x14ac:dyDescent="0.25">
      <c r="B151" s="288" t="s">
        <v>86</v>
      </c>
      <c r="C151" s="289"/>
      <c r="D151" s="157"/>
      <c r="E151" s="157"/>
      <c r="F151" s="179">
        <f t="shared" si="22"/>
        <v>0</v>
      </c>
      <c r="G151" s="182" t="e">
        <f t="shared" si="23"/>
        <v>#DIV/0!</v>
      </c>
      <c r="H151" s="351">
        <v>1</v>
      </c>
      <c r="I151" s="179">
        <f t="shared" si="24"/>
        <v>0</v>
      </c>
      <c r="J151" s="179">
        <f t="shared" si="19"/>
        <v>0</v>
      </c>
      <c r="K151" s="179">
        <f t="shared" si="20"/>
        <v>0</v>
      </c>
      <c r="L151" s="182" t="e">
        <f t="shared" si="21"/>
        <v>#DIV/0!</v>
      </c>
    </row>
    <row r="152" spans="2:12" ht="16.5" customHeight="1" x14ac:dyDescent="0.25">
      <c r="B152" s="288" t="s">
        <v>87</v>
      </c>
      <c r="C152" s="289"/>
      <c r="D152" s="157"/>
      <c r="E152" s="157"/>
      <c r="F152" s="179">
        <f t="shared" si="22"/>
        <v>0</v>
      </c>
      <c r="G152" s="182" t="e">
        <f t="shared" si="23"/>
        <v>#DIV/0!</v>
      </c>
      <c r="H152" s="351">
        <v>1</v>
      </c>
      <c r="I152" s="179">
        <f t="shared" si="24"/>
        <v>0</v>
      </c>
      <c r="J152" s="179">
        <f t="shared" si="19"/>
        <v>0</v>
      </c>
      <c r="K152" s="179">
        <f t="shared" si="20"/>
        <v>0</v>
      </c>
      <c r="L152" s="182" t="e">
        <f t="shared" si="21"/>
        <v>#DIV/0!</v>
      </c>
    </row>
    <row r="153" spans="2:12" ht="16.5" customHeight="1" x14ac:dyDescent="0.25">
      <c r="B153" s="288" t="s">
        <v>43</v>
      </c>
      <c r="C153" s="289"/>
      <c r="D153" s="157"/>
      <c r="E153" s="157"/>
      <c r="F153" s="179">
        <f t="shared" si="22"/>
        <v>0</v>
      </c>
      <c r="G153" s="182" t="e">
        <f t="shared" si="23"/>
        <v>#DIV/0!</v>
      </c>
      <c r="H153" s="351">
        <v>1.2</v>
      </c>
      <c r="I153" s="179">
        <f t="shared" si="24"/>
        <v>0</v>
      </c>
      <c r="J153" s="179">
        <f t="shared" si="19"/>
        <v>0</v>
      </c>
      <c r="K153" s="179">
        <f t="shared" si="20"/>
        <v>0</v>
      </c>
      <c r="L153" s="182" t="e">
        <f t="shared" si="21"/>
        <v>#DIV/0!</v>
      </c>
    </row>
    <row r="154" spans="2:12" ht="16.5" customHeight="1" x14ac:dyDescent="0.25">
      <c r="B154" s="288" t="s">
        <v>30</v>
      </c>
      <c r="C154" s="289"/>
      <c r="D154" s="157"/>
      <c r="E154" s="157"/>
      <c r="F154" s="179">
        <f t="shared" si="22"/>
        <v>0</v>
      </c>
      <c r="G154" s="182" t="e">
        <f t="shared" si="23"/>
        <v>#DIV/0!</v>
      </c>
      <c r="H154" s="351">
        <v>1.2</v>
      </c>
      <c r="I154" s="179">
        <f t="shared" si="24"/>
        <v>0</v>
      </c>
      <c r="J154" s="179">
        <f t="shared" si="19"/>
        <v>0</v>
      </c>
      <c r="K154" s="179">
        <f t="shared" si="20"/>
        <v>0</v>
      </c>
      <c r="L154" s="182" t="e">
        <f t="shared" si="21"/>
        <v>#DIV/0!</v>
      </c>
    </row>
    <row r="155" spans="2:12" ht="16.5" customHeight="1" x14ac:dyDescent="0.25">
      <c r="B155" s="288" t="s">
        <v>54</v>
      </c>
      <c r="C155" s="289"/>
      <c r="D155" s="157"/>
      <c r="E155" s="157"/>
      <c r="F155" s="179">
        <f t="shared" si="22"/>
        <v>0</v>
      </c>
      <c r="G155" s="182" t="e">
        <f t="shared" si="23"/>
        <v>#DIV/0!</v>
      </c>
      <c r="H155" s="351">
        <v>2.2999999999999998</v>
      </c>
      <c r="I155" s="179">
        <f t="shared" si="24"/>
        <v>0</v>
      </c>
      <c r="J155" s="179">
        <f t="shared" si="19"/>
        <v>0</v>
      </c>
      <c r="K155" s="179">
        <f t="shared" si="20"/>
        <v>0</v>
      </c>
      <c r="L155" s="182" t="e">
        <f t="shared" si="21"/>
        <v>#DIV/0!</v>
      </c>
    </row>
    <row r="156" spans="2:12" ht="16.5" customHeight="1" x14ac:dyDescent="0.25">
      <c r="B156" s="288" t="s">
        <v>28</v>
      </c>
      <c r="C156" s="289"/>
      <c r="D156" s="157"/>
      <c r="E156" s="157"/>
      <c r="F156" s="179">
        <f t="shared" si="22"/>
        <v>0</v>
      </c>
      <c r="G156" s="182" t="e">
        <f t="shared" si="23"/>
        <v>#DIV/0!</v>
      </c>
      <c r="H156" s="351">
        <v>1</v>
      </c>
      <c r="I156" s="179">
        <f t="shared" si="24"/>
        <v>0</v>
      </c>
      <c r="J156" s="179">
        <f t="shared" si="19"/>
        <v>0</v>
      </c>
      <c r="K156" s="179">
        <f t="shared" si="20"/>
        <v>0</v>
      </c>
      <c r="L156" s="182" t="e">
        <f t="shared" si="21"/>
        <v>#DIV/0!</v>
      </c>
    </row>
    <row r="157" spans="2:12" ht="16.5" customHeight="1" x14ac:dyDescent="0.25">
      <c r="B157" s="312" t="s">
        <v>29</v>
      </c>
      <c r="C157" s="289"/>
      <c r="D157" s="157"/>
      <c r="E157" s="157"/>
      <c r="F157" s="179">
        <f t="shared" si="22"/>
        <v>0</v>
      </c>
      <c r="G157" s="182" t="e">
        <f t="shared" si="23"/>
        <v>#DIV/0!</v>
      </c>
      <c r="H157" s="351">
        <v>1</v>
      </c>
      <c r="I157" s="179">
        <f t="shared" si="24"/>
        <v>0</v>
      </c>
      <c r="J157" s="179">
        <f t="shared" si="19"/>
        <v>0</v>
      </c>
      <c r="K157" s="179">
        <f t="shared" si="20"/>
        <v>0</v>
      </c>
      <c r="L157" s="182" t="e">
        <f t="shared" si="21"/>
        <v>#DIV/0!</v>
      </c>
    </row>
    <row r="158" spans="2:12" ht="16.5" customHeight="1" x14ac:dyDescent="0.25">
      <c r="B158" s="312" t="s">
        <v>202</v>
      </c>
      <c r="C158" s="313"/>
      <c r="D158" s="157"/>
      <c r="E158" s="157"/>
      <c r="F158" s="179">
        <f t="shared" ref="F158" si="25">D158-E158</f>
        <v>0</v>
      </c>
      <c r="G158" s="182" t="e">
        <f t="shared" ref="G158" si="26">F158/D158</f>
        <v>#DIV/0!</v>
      </c>
      <c r="H158" s="351">
        <v>0</v>
      </c>
      <c r="I158" s="179">
        <f t="shared" si="24"/>
        <v>0</v>
      </c>
      <c r="J158" s="179">
        <f t="shared" si="19"/>
        <v>0</v>
      </c>
      <c r="K158" s="179">
        <f t="shared" si="20"/>
        <v>0</v>
      </c>
      <c r="L158" s="182" t="e">
        <f>K158/I158</f>
        <v>#DIV/0!</v>
      </c>
    </row>
    <row r="159" spans="2:12" ht="16.5" customHeight="1" x14ac:dyDescent="0.25">
      <c r="B159" s="312" t="s">
        <v>469</v>
      </c>
      <c r="C159" s="313"/>
      <c r="D159" s="157"/>
      <c r="E159" s="157"/>
      <c r="F159" s="179">
        <f t="shared" si="22"/>
        <v>0</v>
      </c>
      <c r="G159" s="182" t="e">
        <f t="shared" si="23"/>
        <v>#DIV/0!</v>
      </c>
      <c r="H159" s="351">
        <v>-2.2999999999999998</v>
      </c>
      <c r="I159" s="179">
        <f t="shared" si="24"/>
        <v>0</v>
      </c>
      <c r="J159" s="179">
        <f t="shared" si="19"/>
        <v>0</v>
      </c>
      <c r="K159" s="179">
        <f t="shared" si="20"/>
        <v>0</v>
      </c>
      <c r="L159" s="182" t="e">
        <f t="shared" si="21"/>
        <v>#DIV/0!</v>
      </c>
    </row>
    <row r="160" spans="2:12" ht="16.5" customHeight="1" x14ac:dyDescent="0.25">
      <c r="B160" s="312" t="s">
        <v>31</v>
      </c>
      <c r="C160" s="289"/>
      <c r="D160" s="157"/>
      <c r="E160" s="157"/>
      <c r="F160" s="179">
        <f t="shared" si="22"/>
        <v>0</v>
      </c>
      <c r="G160" s="182" t="e">
        <f t="shared" si="23"/>
        <v>#DIV/0!</v>
      </c>
      <c r="H160" s="351">
        <v>-1.4</v>
      </c>
      <c r="I160" s="179">
        <f t="shared" si="24"/>
        <v>0</v>
      </c>
      <c r="J160" s="179">
        <f t="shared" si="19"/>
        <v>0</v>
      </c>
      <c r="K160" s="179">
        <f t="shared" si="20"/>
        <v>0</v>
      </c>
      <c r="L160" s="182" t="e">
        <f t="shared" si="21"/>
        <v>#DIV/0!</v>
      </c>
    </row>
    <row r="161" spans="2:12" ht="16.5" customHeight="1" x14ac:dyDescent="0.25">
      <c r="B161" s="312" t="s">
        <v>32</v>
      </c>
      <c r="C161" s="289"/>
      <c r="D161" s="157"/>
      <c r="E161" s="157"/>
      <c r="F161" s="179">
        <f t="shared" si="22"/>
        <v>0</v>
      </c>
      <c r="G161" s="182" t="e">
        <f t="shared" si="23"/>
        <v>#DIV/0!</v>
      </c>
      <c r="H161" s="351">
        <v>1</v>
      </c>
      <c r="I161" s="179">
        <f t="shared" si="24"/>
        <v>0</v>
      </c>
      <c r="J161" s="179">
        <f t="shared" si="19"/>
        <v>0</v>
      </c>
      <c r="K161" s="179">
        <f t="shared" si="20"/>
        <v>0</v>
      </c>
      <c r="L161" s="182" t="e">
        <f t="shared" si="21"/>
        <v>#DIV/0!</v>
      </c>
    </row>
    <row r="162" spans="2:12" ht="16.5" customHeight="1" x14ac:dyDescent="0.25">
      <c r="B162" s="288" t="s">
        <v>60</v>
      </c>
      <c r="C162" s="289"/>
      <c r="D162" s="157"/>
      <c r="E162" s="157"/>
      <c r="F162" s="179">
        <f t="shared" si="22"/>
        <v>0</v>
      </c>
      <c r="G162" s="182" t="e">
        <f t="shared" si="23"/>
        <v>#DIV/0!</v>
      </c>
      <c r="H162" s="351">
        <v>1</v>
      </c>
      <c r="I162" s="179">
        <f t="shared" si="24"/>
        <v>0</v>
      </c>
      <c r="J162" s="179">
        <f t="shared" si="19"/>
        <v>0</v>
      </c>
      <c r="K162" s="179">
        <f t="shared" si="20"/>
        <v>0</v>
      </c>
      <c r="L162" s="182" t="e">
        <f t="shared" si="21"/>
        <v>#DIV/0!</v>
      </c>
    </row>
    <row r="163" spans="2:12" ht="16.5" customHeight="1" x14ac:dyDescent="0.25">
      <c r="B163" s="288" t="s">
        <v>33</v>
      </c>
      <c r="C163" s="289"/>
      <c r="D163" s="157"/>
      <c r="E163" s="157"/>
      <c r="F163" s="179">
        <f t="shared" si="22"/>
        <v>0</v>
      </c>
      <c r="G163" s="182" t="e">
        <f t="shared" si="23"/>
        <v>#DIV/0!</v>
      </c>
      <c r="H163" s="351">
        <v>1.3</v>
      </c>
      <c r="I163" s="179">
        <f t="shared" si="24"/>
        <v>0</v>
      </c>
      <c r="J163" s="179">
        <f t="shared" si="19"/>
        <v>0</v>
      </c>
      <c r="K163" s="179">
        <f t="shared" si="20"/>
        <v>0</v>
      </c>
      <c r="L163" s="182" t="e">
        <f t="shared" si="21"/>
        <v>#DIV/0!</v>
      </c>
    </row>
    <row r="164" spans="2:12" ht="16.5" customHeight="1" x14ac:dyDescent="0.25">
      <c r="B164" s="312" t="s">
        <v>475</v>
      </c>
      <c r="C164" s="289"/>
      <c r="D164" s="157"/>
      <c r="E164" s="157"/>
      <c r="F164" s="179">
        <f t="shared" si="22"/>
        <v>0</v>
      </c>
      <c r="G164" s="182" t="e">
        <f t="shared" si="23"/>
        <v>#DIV/0!</v>
      </c>
      <c r="H164" s="351">
        <v>1.2</v>
      </c>
      <c r="I164" s="179">
        <f t="shared" si="24"/>
        <v>0</v>
      </c>
      <c r="J164" s="179">
        <f t="shared" si="19"/>
        <v>0</v>
      </c>
      <c r="K164" s="179">
        <f t="shared" si="20"/>
        <v>0</v>
      </c>
      <c r="L164" s="182" t="e">
        <f t="shared" si="21"/>
        <v>#DIV/0!</v>
      </c>
    </row>
    <row r="165" spans="2:12" ht="16.5" customHeight="1" x14ac:dyDescent="0.25">
      <c r="B165" s="288" t="s">
        <v>203</v>
      </c>
      <c r="C165" s="289"/>
      <c r="D165" s="157"/>
      <c r="E165" s="157"/>
      <c r="F165" s="179">
        <f t="shared" si="22"/>
        <v>0</v>
      </c>
      <c r="G165" s="182" t="e">
        <f t="shared" si="23"/>
        <v>#DIV/0!</v>
      </c>
      <c r="H165" s="351">
        <v>0</v>
      </c>
      <c r="I165" s="179">
        <f t="shared" si="24"/>
        <v>0</v>
      </c>
      <c r="J165" s="179">
        <f t="shared" si="19"/>
        <v>0</v>
      </c>
      <c r="K165" s="179">
        <f t="shared" si="20"/>
        <v>0</v>
      </c>
      <c r="L165" s="182" t="e">
        <f t="shared" si="21"/>
        <v>#DIV/0!</v>
      </c>
    </row>
    <row r="166" spans="2:12" ht="16.5" customHeight="1" x14ac:dyDescent="0.25">
      <c r="B166" s="352" t="s">
        <v>21</v>
      </c>
      <c r="C166" s="353"/>
      <c r="D166" s="163">
        <f>SUM(D148:D165)</f>
        <v>0</v>
      </c>
      <c r="E166" s="163">
        <f>SUM(E148:E165)</f>
        <v>0</v>
      </c>
      <c r="F166" s="163">
        <f t="shared" si="22"/>
        <v>0</v>
      </c>
      <c r="G166" s="183" t="e">
        <f>F166/D166</f>
        <v>#DIV/0!</v>
      </c>
      <c r="H166" s="46"/>
      <c r="I166" s="163">
        <f>SUM(I148:I165)</f>
        <v>0</v>
      </c>
      <c r="J166" s="163">
        <f t="shared" ref="J166:K166" si="27">SUM(J148:J165)</f>
        <v>0</v>
      </c>
      <c r="K166" s="163">
        <f t="shared" si="27"/>
        <v>0</v>
      </c>
      <c r="L166" s="183" t="e">
        <f t="shared" si="21"/>
        <v>#DIV/0!</v>
      </c>
    </row>
    <row r="167" spans="2:12" x14ac:dyDescent="0.25">
      <c r="B167" s="354"/>
      <c r="C167" s="354"/>
      <c r="D167" s="355"/>
      <c r="E167" s="355"/>
      <c r="F167" s="355"/>
      <c r="G167" s="274"/>
    </row>
  </sheetData>
  <sheetProtection algorithmName="SHA-512" hashValue="3oXHQh9QJy00zqfvCwmB0VTRI/pQmKZwjXZE9EGlUKHtRfRGpUEkXT5cq4oruzrKAdcvvhsuvmzO6vZcnimhXA==" saltValue="1gPQeN+XxbWOwNwIisbLSQ==" spinCount="100000" sheet="1" objects="1" scenarios="1"/>
  <mergeCells count="113">
    <mergeCell ref="R17:S17"/>
    <mergeCell ref="Q18:Q21"/>
    <mergeCell ref="Q22:Q24"/>
    <mergeCell ref="R25:S25"/>
    <mergeCell ref="Q26:Q30"/>
    <mergeCell ref="B59:C59"/>
    <mergeCell ref="Q31:Q33"/>
    <mergeCell ref="R34:S34"/>
    <mergeCell ref="Q37:Q40"/>
    <mergeCell ref="Q41:Q43"/>
    <mergeCell ref="B51:C51"/>
    <mergeCell ref="B52:C52"/>
    <mergeCell ref="B53:C53"/>
    <mergeCell ref="B55:C55"/>
    <mergeCell ref="B54:C54"/>
    <mergeCell ref="B56:C56"/>
    <mergeCell ref="B78:C78"/>
    <mergeCell ref="B58:C58"/>
    <mergeCell ref="B57:C57"/>
    <mergeCell ref="P137:Q137"/>
    <mergeCell ref="B116:C116"/>
    <mergeCell ref="B117:C117"/>
    <mergeCell ref="B118:C118"/>
    <mergeCell ref="B119:C119"/>
    <mergeCell ref="B64:C64"/>
    <mergeCell ref="B65:C65"/>
    <mergeCell ref="B67:C67"/>
    <mergeCell ref="B120:C120"/>
    <mergeCell ref="B115:C115"/>
    <mergeCell ref="B66:C66"/>
    <mergeCell ref="C130:F130"/>
    <mergeCell ref="B156:C156"/>
    <mergeCell ref="B131:G131"/>
    <mergeCell ref="B152:C152"/>
    <mergeCell ref="B145:L145"/>
    <mergeCell ref="D146:G146"/>
    <mergeCell ref="H146:H147"/>
    <mergeCell ref="B150:C150"/>
    <mergeCell ref="B151:C151"/>
    <mergeCell ref="B154:C154"/>
    <mergeCell ref="B153:C153"/>
    <mergeCell ref="B163:C163"/>
    <mergeCell ref="B164:C164"/>
    <mergeCell ref="I146:L146"/>
    <mergeCell ref="B155:C155"/>
    <mergeCell ref="B165:C165"/>
    <mergeCell ref="B166:C166"/>
    <mergeCell ref="B60:C60"/>
    <mergeCell ref="B157:C157"/>
    <mergeCell ref="B159:C159"/>
    <mergeCell ref="B160:C160"/>
    <mergeCell ref="B161:C161"/>
    <mergeCell ref="B162:C162"/>
    <mergeCell ref="B113:C113"/>
    <mergeCell ref="B114:C114"/>
    <mergeCell ref="B143:G143"/>
    <mergeCell ref="B121:G121"/>
    <mergeCell ref="B122:G122"/>
    <mergeCell ref="B123:G123"/>
    <mergeCell ref="B124:G124"/>
    <mergeCell ref="B125:G125"/>
    <mergeCell ref="B158:C158"/>
    <mergeCell ref="B147:C147"/>
    <mergeCell ref="B148:C148"/>
    <mergeCell ref="B149:C149"/>
    <mergeCell ref="B9:C9"/>
    <mergeCell ref="B15:C15"/>
    <mergeCell ref="B16:C16"/>
    <mergeCell ref="B17:C17"/>
    <mergeCell ref="O114:Q114"/>
    <mergeCell ref="B75:C75"/>
    <mergeCell ref="B76:C76"/>
    <mergeCell ref="B79:G79"/>
    <mergeCell ref="B84:C84"/>
    <mergeCell ref="B85:C85"/>
    <mergeCell ref="E95:E96"/>
    <mergeCell ref="F95:F96"/>
    <mergeCell ref="C107:D107"/>
    <mergeCell ref="B26:G26"/>
    <mergeCell ref="B48:P48"/>
    <mergeCell ref="B49:C49"/>
    <mergeCell ref="B29:G29"/>
    <mergeCell ref="B46:G46"/>
    <mergeCell ref="B112:C112"/>
    <mergeCell ref="B80:P80"/>
    <mergeCell ref="B68:C68"/>
    <mergeCell ref="B69:C69"/>
    <mergeCell ref="B70:C70"/>
    <mergeCell ref="B77:C77"/>
    <mergeCell ref="C3:E3"/>
    <mergeCell ref="B74:C74"/>
    <mergeCell ref="B73:C73"/>
    <mergeCell ref="B72:C72"/>
    <mergeCell ref="B71:C71"/>
    <mergeCell ref="B62:C62"/>
    <mergeCell ref="B50:C50"/>
    <mergeCell ref="B63:C63"/>
    <mergeCell ref="B18:C18"/>
    <mergeCell ref="B19:C19"/>
    <mergeCell ref="B20:C20"/>
    <mergeCell ref="B21:C21"/>
    <mergeCell ref="B22:G22"/>
    <mergeCell ref="B23:G25"/>
    <mergeCell ref="B61:C61"/>
    <mergeCell ref="B10:C10"/>
    <mergeCell ref="B11:C11"/>
    <mergeCell ref="B12:C12"/>
    <mergeCell ref="B13:C13"/>
    <mergeCell ref="B14:C14"/>
    <mergeCell ref="B7:G7"/>
    <mergeCell ref="B8:C8"/>
    <mergeCell ref="D8:E8"/>
    <mergeCell ref="F8:G8"/>
  </mergeCells>
  <phoneticPr fontId="14" type="noConversion"/>
  <conditionalFormatting sqref="C105">
    <cfRule type="cellIs" dxfId="20" priority="14" operator="greaterThan">
      <formula>0.2</formula>
    </cfRule>
  </conditionalFormatting>
  <conditionalFormatting sqref="C106">
    <cfRule type="cellIs" dxfId="19" priority="16" operator="greaterThan">
      <formula>0.3</formula>
    </cfRule>
  </conditionalFormatting>
  <conditionalFormatting sqref="C129">
    <cfRule type="cellIs" dxfId="18" priority="3" operator="greaterThan">
      <formula>5000</formula>
    </cfRule>
  </conditionalFormatting>
  <conditionalFormatting sqref="C134:C141">
    <cfRule type="cellIs" dxfId="17" priority="2" operator="greaterThan">
      <formula>5000</formula>
    </cfRule>
  </conditionalFormatting>
  <conditionalFormatting sqref="C142">
    <cfRule type="cellIs" dxfId="16" priority="13" operator="greaterThan">
      <formula>0.2</formula>
    </cfRule>
  </conditionalFormatting>
  <conditionalFormatting sqref="D6">
    <cfRule type="cellIs" dxfId="15" priority="17" operator="greaterThan">
      <formula>90000</formula>
    </cfRule>
  </conditionalFormatting>
  <conditionalFormatting sqref="D148:E165">
    <cfRule type="cellIs" dxfId="14" priority="1" operator="greaterThan">
      <formula>5000</formula>
    </cfRule>
  </conditionalFormatting>
  <conditionalFormatting sqref="D119:G119">
    <cfRule type="cellIs" dxfId="13" priority="4" operator="lessThan">
      <formula>2.8</formula>
    </cfRule>
  </conditionalFormatting>
  <conditionalFormatting sqref="D77:O78">
    <cfRule type="cellIs" dxfId="12" priority="8" operator="lessThan">
      <formula>0.3</formula>
    </cfRule>
  </conditionalFormatting>
  <conditionalFormatting sqref="F94 C94:C103">
    <cfRule type="cellIs" dxfId="11" priority="10" operator="greaterThan">
      <formula>1000</formula>
    </cfRule>
  </conditionalFormatting>
  <conditionalFormatting sqref="F95:F96">
    <cfRule type="cellIs" dxfId="10" priority="15" operator="greaterThan">
      <formula>2</formula>
    </cfRule>
  </conditionalFormatting>
  <dataValidations count="5">
    <dataValidation type="list" allowBlank="1" showInputMessage="1" showErrorMessage="1" sqref="C114:C120 C111" xr:uid="{DA079D16-D5BE-43FC-AF5F-B8893D1354E4}">
      <formula1>$T$4:$T$5</formula1>
    </dataValidation>
    <dataValidation type="list" allowBlank="1" showInputMessage="1" showErrorMessage="1" sqref="C107:D107" xr:uid="{68B40D84-D432-4B84-96ED-E3693AF7C527}">
      <formula1>$U$1:$U$4</formula1>
    </dataValidation>
    <dataValidation type="list" allowBlank="1" showInputMessage="1" showErrorMessage="1" sqref="C133 C88 C128 C110 C93" xr:uid="{3703C7E1-E864-4540-A980-4695830B5E74}">
      <formula1>$R$6:$R$7</formula1>
    </dataValidation>
    <dataValidation type="list" allowBlank="1" showInputMessage="1" showErrorMessage="1" sqref="D111:G111" xr:uid="{F38F73A1-E8F0-4F8A-973F-0191D1DAB997}">
      <formula1>$T$4:$T$7</formula1>
    </dataValidation>
    <dataValidation type="list" allowBlank="1" showInputMessage="1" showErrorMessage="1" sqref="Q9" xr:uid="{ECF2F363-DB0E-4973-80D2-4E87B3ACB9C5}">
      <formula1>$AY$7:$AY$84</formula1>
    </dataValidation>
  </dataValidation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301D9-241B-4DE0-A195-512D8463BBD1}">
  <sheetPr codeName="List5"/>
  <dimension ref="B2:G24"/>
  <sheetViews>
    <sheetView zoomScale="110" zoomScaleNormal="110" workbookViewId="0">
      <selection activeCell="D23" sqref="D23"/>
    </sheetView>
  </sheetViews>
  <sheetFormatPr defaultRowHeight="15" x14ac:dyDescent="0.25"/>
  <cols>
    <col min="1" max="1" width="3.85546875" customWidth="1"/>
    <col min="2" max="2" width="14.5703125" customWidth="1"/>
    <col min="3" max="3" width="49.5703125" customWidth="1"/>
    <col min="4" max="4" width="36" customWidth="1"/>
    <col min="5" max="5" width="40.5703125" customWidth="1"/>
    <col min="6" max="6" width="35.7109375" customWidth="1"/>
  </cols>
  <sheetData>
    <row r="2" spans="2:6" x14ac:dyDescent="0.25">
      <c r="D2" s="153" t="s">
        <v>1</v>
      </c>
      <c r="E2" s="192" t="str">
        <f>'Report dat z EP - celkem'!D9</f>
        <v>Vybrat ze seznamu</v>
      </c>
      <c r="F2" s="192" t="str">
        <f>'Report dat z EP - celkem'!D9</f>
        <v>Vybrat ze seznamu</v>
      </c>
    </row>
    <row r="3" spans="2:6" x14ac:dyDescent="0.25">
      <c r="D3" s="153" t="s">
        <v>387</v>
      </c>
      <c r="E3" s="192" t="str">
        <f>'Report dat z EP - celkem'!D10</f>
        <v>Vybrat ze seznamu</v>
      </c>
      <c r="F3" s="192" t="str">
        <f>'Report dat z EP - celkem'!D10</f>
        <v>Vybrat ze seznamu</v>
      </c>
    </row>
    <row r="4" spans="2:6" ht="16.5" customHeight="1" x14ac:dyDescent="0.25">
      <c r="B4" s="8"/>
      <c r="C4" s="7" t="s">
        <v>301</v>
      </c>
      <c r="D4" s="24" t="s">
        <v>302</v>
      </c>
      <c r="E4" s="24" t="s">
        <v>306</v>
      </c>
      <c r="F4" s="24" t="s">
        <v>305</v>
      </c>
    </row>
    <row r="5" spans="2:6" ht="16.5" customHeight="1" x14ac:dyDescent="0.25">
      <c r="B5" s="52" t="s">
        <v>288</v>
      </c>
      <c r="C5" s="8" t="s">
        <v>277</v>
      </c>
      <c r="D5" s="50">
        <f>D6+D7</f>
        <v>0</v>
      </c>
      <c r="E5" s="238" t="s">
        <v>307</v>
      </c>
      <c r="F5" s="238" t="s">
        <v>307</v>
      </c>
    </row>
    <row r="6" spans="2:6" ht="16.5" customHeight="1" x14ac:dyDescent="0.25">
      <c r="B6" s="52" t="s">
        <v>289</v>
      </c>
      <c r="C6" s="8" t="s">
        <v>278</v>
      </c>
      <c r="D6" s="48"/>
      <c r="E6" s="239"/>
      <c r="F6" s="239"/>
    </row>
    <row r="7" spans="2:6" ht="16.5" customHeight="1" x14ac:dyDescent="0.25">
      <c r="B7" s="52" t="s">
        <v>290</v>
      </c>
      <c r="C7" s="8" t="s">
        <v>402</v>
      </c>
      <c r="D7" s="49">
        <f>D8+D17</f>
        <v>0</v>
      </c>
      <c r="E7" s="49">
        <f>E8+E16</f>
        <v>0</v>
      </c>
      <c r="F7" s="49">
        <f>F8+F16</f>
        <v>0</v>
      </c>
    </row>
    <row r="8" spans="2:6" ht="16.5" customHeight="1" x14ac:dyDescent="0.25">
      <c r="B8" s="52" t="s">
        <v>291</v>
      </c>
      <c r="C8" s="8" t="s">
        <v>279</v>
      </c>
      <c r="D8" s="49">
        <f>SUM(D9:D15)</f>
        <v>0</v>
      </c>
      <c r="E8" s="49">
        <f>SUM(E9:E15)</f>
        <v>0</v>
      </c>
      <c r="F8" s="49">
        <f>SUM(F9:F15)</f>
        <v>0</v>
      </c>
    </row>
    <row r="9" spans="2:6" ht="16.5" customHeight="1" x14ac:dyDescent="0.25">
      <c r="B9" s="52" t="s">
        <v>292</v>
      </c>
      <c r="C9" s="8" t="s">
        <v>280</v>
      </c>
      <c r="D9" s="48"/>
      <c r="E9" s="49">
        <f>IF(E2="Malý podnik",$D$9*0.65,IF(E2="Střední podnik",$D$9*0.55,IF(E2="Velký podnik",$D$9*0.45,0)))</f>
        <v>0</v>
      </c>
      <c r="F9" s="49">
        <f>IF(F2="Malý podnik",$D$9*0.55,IF(F2="Střední podnik",$D$9*0.45,IF(F2="Velký podnik",$D$9*0.35,0)))</f>
        <v>0</v>
      </c>
    </row>
    <row r="10" spans="2:6" ht="16.5" customHeight="1" x14ac:dyDescent="0.25">
      <c r="B10" s="52" t="s">
        <v>293</v>
      </c>
      <c r="C10" s="8" t="s">
        <v>281</v>
      </c>
      <c r="D10" s="48"/>
      <c r="E10" s="49">
        <f>IF(E2="Malý podnik",$D$10*0.325,IF(E2="Střední podnik",$D$10*0.275,IF(E2="Velký podnik",$D$10*0.225,0)))</f>
        <v>0</v>
      </c>
      <c r="F10" s="49">
        <f>IF(F2="Malý podnik",$D$10*0.275,IF(F2="Střední podnik",$D$10*0.225,IF(F2="Velký podnik",$D$10*0.175,0)))</f>
        <v>0</v>
      </c>
    </row>
    <row r="11" spans="2:6" ht="16.5" customHeight="1" x14ac:dyDescent="0.25">
      <c r="B11" s="52" t="s">
        <v>294</v>
      </c>
      <c r="C11" s="8" t="s">
        <v>282</v>
      </c>
      <c r="D11" s="48"/>
      <c r="E11" s="49">
        <f>IF(E2="Malý podnik",$D$11*0.65,IF(E2="Střední podnik",$D$11*0.55,IF(E2="Velký podnik",$D$11*0.45,0)))</f>
        <v>0</v>
      </c>
      <c r="F11" s="49">
        <f>IF(F2="Malý podnik",$D$11*0.55,IF(F2="Střední podnik",$D$11*0.45,IF(F2="Velký podnik",$D$11*0.35,0)))</f>
        <v>0</v>
      </c>
    </row>
    <row r="12" spans="2:6" ht="16.5" customHeight="1" x14ac:dyDescent="0.25">
      <c r="B12" s="52" t="s">
        <v>295</v>
      </c>
      <c r="C12" s="8" t="s">
        <v>283</v>
      </c>
      <c r="D12" s="48"/>
      <c r="E12" s="49">
        <f>IF(E2="Malý podnik",D12*0.8,IF(E2="Střední podnik",D12*0.7,IF(E2="Velký podnik",D12*0.6,0)))</f>
        <v>0</v>
      </c>
      <c r="F12" s="49">
        <f>IF(F2="Malý podnik",D12*0.7,IF(F2="Střední podnik",D12*0.6,IF(F2="Velký podnik",D12*0.5,0)))</f>
        <v>0</v>
      </c>
    </row>
    <row r="13" spans="2:6" ht="16.5" customHeight="1" x14ac:dyDescent="0.25">
      <c r="B13" s="52" t="s">
        <v>296</v>
      </c>
      <c r="C13" s="8" t="s">
        <v>284</v>
      </c>
      <c r="D13" s="48"/>
      <c r="E13" s="49">
        <f>IF(E2="Malý podnik",$D$13*0.65,IF(E2="Střední podnik",$D$13*0.55,IF(E2="Velký podnik",$D$13*0.45,0)))</f>
        <v>0</v>
      </c>
      <c r="F13" s="49">
        <f>IF(F2="Malý podnik",$D$13*0.65,IF(F2="Střední podnik",$D$13*0.55,IF(F2="Velký podnik",$D$13*0.45,0)))</f>
        <v>0</v>
      </c>
    </row>
    <row r="14" spans="2:6" ht="16.5" customHeight="1" x14ac:dyDescent="0.25">
      <c r="B14" s="52" t="s">
        <v>297</v>
      </c>
      <c r="C14" s="8" t="s">
        <v>287</v>
      </c>
      <c r="D14" s="48"/>
      <c r="E14" s="49">
        <f>IF(E2="Malý podnik",$D$14*0.5,IF(E2="Střední podnik",$D$14*0.4,IF(E2="Velký podnik",$D$14*0.3,0)))</f>
        <v>0</v>
      </c>
      <c r="F14" s="49">
        <f>IF(F2="Malý podnik",$D$14*0.5,IF(F2="Střední podnik",$D$14*0.4,IF(F2="Velký podnik",$D$14*0.3,0)))</f>
        <v>0</v>
      </c>
    </row>
    <row r="15" spans="2:6" ht="16.5" customHeight="1" x14ac:dyDescent="0.25">
      <c r="B15" s="52" t="s">
        <v>298</v>
      </c>
      <c r="C15" s="8" t="s">
        <v>285</v>
      </c>
      <c r="D15" s="48"/>
      <c r="E15" s="49">
        <f>0.5*D15</f>
        <v>0</v>
      </c>
      <c r="F15" s="49">
        <f>0.5*D15</f>
        <v>0</v>
      </c>
    </row>
    <row r="16" spans="2:6" ht="16.5" customHeight="1" x14ac:dyDescent="0.25">
      <c r="B16" s="52" t="s">
        <v>299</v>
      </c>
      <c r="C16" s="8" t="s">
        <v>286</v>
      </c>
      <c r="D16" s="49">
        <f>D17</f>
        <v>0</v>
      </c>
      <c r="E16" s="49">
        <f>E17</f>
        <v>0</v>
      </c>
      <c r="F16" s="49">
        <f>F17</f>
        <v>0</v>
      </c>
    </row>
    <row r="17" spans="2:7" ht="16.5" customHeight="1" x14ac:dyDescent="0.25">
      <c r="B17" s="52" t="s">
        <v>300</v>
      </c>
      <c r="C17" s="8" t="s">
        <v>285</v>
      </c>
      <c r="D17" s="48"/>
      <c r="E17" s="49">
        <f>D17*0.5</f>
        <v>0</v>
      </c>
      <c r="F17" s="49">
        <f>D17*0.5</f>
        <v>0</v>
      </c>
    </row>
    <row r="18" spans="2:7" ht="16.5" customHeight="1" x14ac:dyDescent="0.25"/>
    <row r="19" spans="2:7" ht="16.5" customHeight="1" x14ac:dyDescent="0.25">
      <c r="B19" s="191" t="s">
        <v>223</v>
      </c>
      <c r="C19" s="240" t="s">
        <v>403</v>
      </c>
      <c r="D19" s="240"/>
      <c r="E19" s="190"/>
      <c r="F19" s="190"/>
      <c r="G19" s="190"/>
    </row>
    <row r="20" spans="2:7" ht="16.5" customHeight="1" x14ac:dyDescent="0.25">
      <c r="B20" s="53" t="s">
        <v>224</v>
      </c>
      <c r="C20" s="154" t="s">
        <v>304</v>
      </c>
      <c r="D20" s="190"/>
      <c r="E20" s="190"/>
      <c r="F20" s="190"/>
      <c r="G20" s="190"/>
    </row>
    <row r="21" spans="2:7" ht="16.5" customHeight="1" x14ac:dyDescent="0.25"/>
    <row r="22" spans="2:7" ht="16.5" customHeight="1" x14ac:dyDescent="0.25"/>
    <row r="23" spans="2:7" ht="16.5" customHeight="1" x14ac:dyDescent="0.25">
      <c r="C23" s="8" t="s">
        <v>411</v>
      </c>
      <c r="D23" s="194">
        <f>'Report dat z EP - celkem'!F68-'Rozpočet a dotace'!D7</f>
        <v>0</v>
      </c>
    </row>
    <row r="24" spans="2:7" x14ac:dyDescent="0.25">
      <c r="C24" s="235" t="s">
        <v>412</v>
      </c>
      <c r="D24" s="235"/>
    </row>
  </sheetData>
  <sheetProtection algorithmName="SHA-512" hashValue="m2VZ1yuRcM5xWoCaOW/cGCWLhJRe3nbf2JoYwUE6qBp66y9RZr+gzHT0io5Kd/Fc8wCXs9UVKajz17C69mR/9w==" saltValue="cJEPZD1ncuFzDzS9vbb5qg==" spinCount="100000" sheet="1" objects="1" scenarios="1"/>
  <mergeCells count="4">
    <mergeCell ref="E5:E6"/>
    <mergeCell ref="F5:F6"/>
    <mergeCell ref="C24:D24"/>
    <mergeCell ref="C19:D19"/>
  </mergeCells>
  <phoneticPr fontId="14" type="noConversion"/>
  <conditionalFormatting sqref="D23">
    <cfRule type="cellIs" dxfId="9" priority="1" operator="lessThan">
      <formula>-0.01</formula>
    </cfRule>
    <cfRule type="cellIs" dxfId="8" priority="2" operator="greaterThan">
      <formula>0.01</formula>
    </cfRule>
  </conditionalFormatting>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22367-B88C-4C41-8E79-A02F4A824E7D}">
  <sheetPr codeName="List7"/>
  <dimension ref="A1:AZ34"/>
  <sheetViews>
    <sheetView workbookViewId="0">
      <selection activeCell="D29" sqref="D29"/>
    </sheetView>
  </sheetViews>
  <sheetFormatPr defaultRowHeight="15" x14ac:dyDescent="0.25"/>
  <cols>
    <col min="1" max="1" width="19.42578125" style="89" bestFit="1" customWidth="1"/>
    <col min="2" max="2" width="21.7109375" style="89" customWidth="1"/>
    <col min="3" max="3" width="16" style="89" customWidth="1"/>
    <col min="4" max="4" width="15.85546875" style="89" customWidth="1"/>
    <col min="5" max="5" width="14.5703125" style="89" customWidth="1"/>
    <col min="6" max="6" width="15.140625" style="89" customWidth="1"/>
    <col min="7" max="7" width="14.42578125" style="89" customWidth="1"/>
    <col min="8" max="8" width="14.85546875" style="89" customWidth="1"/>
    <col min="9" max="9" width="13.85546875" style="89" customWidth="1"/>
    <col min="10" max="10" width="14.28515625" style="89" customWidth="1"/>
    <col min="11" max="11" width="12.85546875" style="89" customWidth="1"/>
    <col min="12" max="12" width="14.42578125" style="89" customWidth="1"/>
    <col min="13" max="13" width="13.7109375" style="89" customWidth="1"/>
    <col min="14" max="14" width="14.5703125" style="89" customWidth="1"/>
    <col min="15" max="15" width="16.28515625" style="89" customWidth="1"/>
    <col min="16" max="16" width="16.85546875" style="89" customWidth="1"/>
    <col min="17" max="17" width="15.140625" style="89" customWidth="1"/>
    <col min="18" max="18" width="14.140625" style="89" customWidth="1"/>
    <col min="19" max="19" width="15" style="89" customWidth="1"/>
    <col min="20" max="20" width="18.140625" style="89" customWidth="1"/>
    <col min="21" max="21" width="16" style="89" customWidth="1"/>
    <col min="22" max="22" width="13.5703125" style="89" customWidth="1"/>
    <col min="23" max="256" width="9.140625" style="89"/>
    <col min="257" max="257" width="19.42578125" style="89" bestFit="1" customWidth="1"/>
    <col min="258" max="258" width="11.42578125" style="89" bestFit="1" customWidth="1"/>
    <col min="259" max="259" width="11" style="89" bestFit="1" customWidth="1"/>
    <col min="260" max="260" width="11.42578125" style="89" bestFit="1" customWidth="1"/>
    <col min="261" max="261" width="9.7109375" style="89" bestFit="1" customWidth="1"/>
    <col min="262" max="512" width="9.140625" style="89"/>
    <col min="513" max="513" width="19.42578125" style="89" bestFit="1" customWidth="1"/>
    <col min="514" max="514" width="11.42578125" style="89" bestFit="1" customWidth="1"/>
    <col min="515" max="515" width="11" style="89" bestFit="1" customWidth="1"/>
    <col min="516" max="516" width="11.42578125" style="89" bestFit="1" customWidth="1"/>
    <col min="517" max="517" width="9.7109375" style="89" bestFit="1" customWidth="1"/>
    <col min="518" max="768" width="9.140625" style="89"/>
    <col min="769" max="769" width="19.42578125" style="89" bestFit="1" customWidth="1"/>
    <col min="770" max="770" width="11.42578125" style="89" bestFit="1" customWidth="1"/>
    <col min="771" max="771" width="11" style="89" bestFit="1" customWidth="1"/>
    <col min="772" max="772" width="11.42578125" style="89" bestFit="1" customWidth="1"/>
    <col min="773" max="773" width="9.7109375" style="89" bestFit="1" customWidth="1"/>
    <col min="774" max="1024" width="9.140625" style="89"/>
    <col min="1025" max="1025" width="19.42578125" style="89" bestFit="1" customWidth="1"/>
    <col min="1026" max="1026" width="11.42578125" style="89" bestFit="1" customWidth="1"/>
    <col min="1027" max="1027" width="11" style="89" bestFit="1" customWidth="1"/>
    <col min="1028" max="1028" width="11.42578125" style="89" bestFit="1" customWidth="1"/>
    <col min="1029" max="1029" width="9.7109375" style="89" bestFit="1" customWidth="1"/>
    <col min="1030" max="1280" width="9.140625" style="89"/>
    <col min="1281" max="1281" width="19.42578125" style="89" bestFit="1" customWidth="1"/>
    <col min="1282" max="1282" width="11.42578125" style="89" bestFit="1" customWidth="1"/>
    <col min="1283" max="1283" width="11" style="89" bestFit="1" customWidth="1"/>
    <col min="1284" max="1284" width="11.42578125" style="89" bestFit="1" customWidth="1"/>
    <col min="1285" max="1285" width="9.7109375" style="89" bestFit="1" customWidth="1"/>
    <col min="1286" max="1536" width="9.140625" style="89"/>
    <col min="1537" max="1537" width="19.42578125" style="89" bestFit="1" customWidth="1"/>
    <col min="1538" max="1538" width="11.42578125" style="89" bestFit="1" customWidth="1"/>
    <col min="1539" max="1539" width="11" style="89" bestFit="1" customWidth="1"/>
    <col min="1540" max="1540" width="11.42578125" style="89" bestFit="1" customWidth="1"/>
    <col min="1541" max="1541" width="9.7109375" style="89" bestFit="1" customWidth="1"/>
    <col min="1542" max="1792" width="9.140625" style="89"/>
    <col min="1793" max="1793" width="19.42578125" style="89" bestFit="1" customWidth="1"/>
    <col min="1794" max="1794" width="11.42578125" style="89" bestFit="1" customWidth="1"/>
    <col min="1795" max="1795" width="11" style="89" bestFit="1" customWidth="1"/>
    <col min="1796" max="1796" width="11.42578125" style="89" bestFit="1" customWidth="1"/>
    <col min="1797" max="1797" width="9.7109375" style="89" bestFit="1" customWidth="1"/>
    <col min="1798" max="2048" width="9.140625" style="89"/>
    <col min="2049" max="2049" width="19.42578125" style="89" bestFit="1" customWidth="1"/>
    <col min="2050" max="2050" width="11.42578125" style="89" bestFit="1" customWidth="1"/>
    <col min="2051" max="2051" width="11" style="89" bestFit="1" customWidth="1"/>
    <col min="2052" max="2052" width="11.42578125" style="89" bestFit="1" customWidth="1"/>
    <col min="2053" max="2053" width="9.7109375" style="89" bestFit="1" customWidth="1"/>
    <col min="2054" max="2304" width="9.140625" style="89"/>
    <col min="2305" max="2305" width="19.42578125" style="89" bestFit="1" customWidth="1"/>
    <col min="2306" max="2306" width="11.42578125" style="89" bestFit="1" customWidth="1"/>
    <col min="2307" max="2307" width="11" style="89" bestFit="1" customWidth="1"/>
    <col min="2308" max="2308" width="11.42578125" style="89" bestFit="1" customWidth="1"/>
    <col min="2309" max="2309" width="9.7109375" style="89" bestFit="1" customWidth="1"/>
    <col min="2310" max="2560" width="9.140625" style="89"/>
    <col min="2561" max="2561" width="19.42578125" style="89" bestFit="1" customWidth="1"/>
    <col min="2562" max="2562" width="11.42578125" style="89" bestFit="1" customWidth="1"/>
    <col min="2563" max="2563" width="11" style="89" bestFit="1" customWidth="1"/>
    <col min="2564" max="2564" width="11.42578125" style="89" bestFit="1" customWidth="1"/>
    <col min="2565" max="2565" width="9.7109375" style="89" bestFit="1" customWidth="1"/>
    <col min="2566" max="2816" width="9.140625" style="89"/>
    <col min="2817" max="2817" width="19.42578125" style="89" bestFit="1" customWidth="1"/>
    <col min="2818" max="2818" width="11.42578125" style="89" bestFit="1" customWidth="1"/>
    <col min="2819" max="2819" width="11" style="89" bestFit="1" customWidth="1"/>
    <col min="2820" max="2820" width="11.42578125" style="89" bestFit="1" customWidth="1"/>
    <col min="2821" max="2821" width="9.7109375" style="89" bestFit="1" customWidth="1"/>
    <col min="2822" max="3072" width="9.140625" style="89"/>
    <col min="3073" max="3073" width="19.42578125" style="89" bestFit="1" customWidth="1"/>
    <col min="3074" max="3074" width="11.42578125" style="89" bestFit="1" customWidth="1"/>
    <col min="3075" max="3075" width="11" style="89" bestFit="1" customWidth="1"/>
    <col min="3076" max="3076" width="11.42578125" style="89" bestFit="1" customWidth="1"/>
    <col min="3077" max="3077" width="9.7109375" style="89" bestFit="1" customWidth="1"/>
    <col min="3078" max="3328" width="9.140625" style="89"/>
    <col min="3329" max="3329" width="19.42578125" style="89" bestFit="1" customWidth="1"/>
    <col min="3330" max="3330" width="11.42578125" style="89" bestFit="1" customWidth="1"/>
    <col min="3331" max="3331" width="11" style="89" bestFit="1" customWidth="1"/>
    <col min="3332" max="3332" width="11.42578125" style="89" bestFit="1" customWidth="1"/>
    <col min="3333" max="3333" width="9.7109375" style="89" bestFit="1" customWidth="1"/>
    <col min="3334" max="3584" width="9.140625" style="89"/>
    <col min="3585" max="3585" width="19.42578125" style="89" bestFit="1" customWidth="1"/>
    <col min="3586" max="3586" width="11.42578125" style="89" bestFit="1" customWidth="1"/>
    <col min="3587" max="3587" width="11" style="89" bestFit="1" customWidth="1"/>
    <col min="3588" max="3588" width="11.42578125" style="89" bestFit="1" customWidth="1"/>
    <col min="3589" max="3589" width="9.7109375" style="89" bestFit="1" customWidth="1"/>
    <col min="3590" max="3840" width="9.140625" style="89"/>
    <col min="3841" max="3841" width="19.42578125" style="89" bestFit="1" customWidth="1"/>
    <col min="3842" max="3842" width="11.42578125" style="89" bestFit="1" customWidth="1"/>
    <col min="3843" max="3843" width="11" style="89" bestFit="1" customWidth="1"/>
    <col min="3844" max="3844" width="11.42578125" style="89" bestFit="1" customWidth="1"/>
    <col min="3845" max="3845" width="9.7109375" style="89" bestFit="1" customWidth="1"/>
    <col min="3846" max="4096" width="9.140625" style="89"/>
    <col min="4097" max="4097" width="19.42578125" style="89" bestFit="1" customWidth="1"/>
    <col min="4098" max="4098" width="11.42578125" style="89" bestFit="1" customWidth="1"/>
    <col min="4099" max="4099" width="11" style="89" bestFit="1" customWidth="1"/>
    <col min="4100" max="4100" width="11.42578125" style="89" bestFit="1" customWidth="1"/>
    <col min="4101" max="4101" width="9.7109375" style="89" bestFit="1" customWidth="1"/>
    <col min="4102" max="4352" width="9.140625" style="89"/>
    <col min="4353" max="4353" width="19.42578125" style="89" bestFit="1" customWidth="1"/>
    <col min="4354" max="4354" width="11.42578125" style="89" bestFit="1" customWidth="1"/>
    <col min="4355" max="4355" width="11" style="89" bestFit="1" customWidth="1"/>
    <col min="4356" max="4356" width="11.42578125" style="89" bestFit="1" customWidth="1"/>
    <col min="4357" max="4357" width="9.7109375" style="89" bestFit="1" customWidth="1"/>
    <col min="4358" max="4608" width="9.140625" style="89"/>
    <col min="4609" max="4609" width="19.42578125" style="89" bestFit="1" customWidth="1"/>
    <col min="4610" max="4610" width="11.42578125" style="89" bestFit="1" customWidth="1"/>
    <col min="4611" max="4611" width="11" style="89" bestFit="1" customWidth="1"/>
    <col min="4612" max="4612" width="11.42578125" style="89" bestFit="1" customWidth="1"/>
    <col min="4613" max="4613" width="9.7109375" style="89" bestFit="1" customWidth="1"/>
    <col min="4614" max="4864" width="9.140625" style="89"/>
    <col min="4865" max="4865" width="19.42578125" style="89" bestFit="1" customWidth="1"/>
    <col min="4866" max="4866" width="11.42578125" style="89" bestFit="1" customWidth="1"/>
    <col min="4867" max="4867" width="11" style="89" bestFit="1" customWidth="1"/>
    <col min="4868" max="4868" width="11.42578125" style="89" bestFit="1" customWidth="1"/>
    <col min="4869" max="4869" width="9.7109375" style="89" bestFit="1" customWidth="1"/>
    <col min="4870" max="5120" width="9.140625" style="89"/>
    <col min="5121" max="5121" width="19.42578125" style="89" bestFit="1" customWidth="1"/>
    <col min="5122" max="5122" width="11.42578125" style="89" bestFit="1" customWidth="1"/>
    <col min="5123" max="5123" width="11" style="89" bestFit="1" customWidth="1"/>
    <col min="5124" max="5124" width="11.42578125" style="89" bestFit="1" customWidth="1"/>
    <col min="5125" max="5125" width="9.7109375" style="89" bestFit="1" customWidth="1"/>
    <col min="5126" max="5376" width="9.140625" style="89"/>
    <col min="5377" max="5377" width="19.42578125" style="89" bestFit="1" customWidth="1"/>
    <col min="5378" max="5378" width="11.42578125" style="89" bestFit="1" customWidth="1"/>
    <col min="5379" max="5379" width="11" style="89" bestFit="1" customWidth="1"/>
    <col min="5380" max="5380" width="11.42578125" style="89" bestFit="1" customWidth="1"/>
    <col min="5381" max="5381" width="9.7109375" style="89" bestFit="1" customWidth="1"/>
    <col min="5382" max="5632" width="9.140625" style="89"/>
    <col min="5633" max="5633" width="19.42578125" style="89" bestFit="1" customWidth="1"/>
    <col min="5634" max="5634" width="11.42578125" style="89" bestFit="1" customWidth="1"/>
    <col min="5635" max="5635" width="11" style="89" bestFit="1" customWidth="1"/>
    <col min="5636" max="5636" width="11.42578125" style="89" bestFit="1" customWidth="1"/>
    <col min="5637" max="5637" width="9.7109375" style="89" bestFit="1" customWidth="1"/>
    <col min="5638" max="5888" width="9.140625" style="89"/>
    <col min="5889" max="5889" width="19.42578125" style="89" bestFit="1" customWidth="1"/>
    <col min="5890" max="5890" width="11.42578125" style="89" bestFit="1" customWidth="1"/>
    <col min="5891" max="5891" width="11" style="89" bestFit="1" customWidth="1"/>
    <col min="5892" max="5892" width="11.42578125" style="89" bestFit="1" customWidth="1"/>
    <col min="5893" max="5893" width="9.7109375" style="89" bestFit="1" customWidth="1"/>
    <col min="5894" max="6144" width="9.140625" style="89"/>
    <col min="6145" max="6145" width="19.42578125" style="89" bestFit="1" customWidth="1"/>
    <col min="6146" max="6146" width="11.42578125" style="89" bestFit="1" customWidth="1"/>
    <col min="6147" max="6147" width="11" style="89" bestFit="1" customWidth="1"/>
    <col min="6148" max="6148" width="11.42578125" style="89" bestFit="1" customWidth="1"/>
    <col min="6149" max="6149" width="9.7109375" style="89" bestFit="1" customWidth="1"/>
    <col min="6150" max="6400" width="9.140625" style="89"/>
    <col min="6401" max="6401" width="19.42578125" style="89" bestFit="1" customWidth="1"/>
    <col min="6402" max="6402" width="11.42578125" style="89" bestFit="1" customWidth="1"/>
    <col min="6403" max="6403" width="11" style="89" bestFit="1" customWidth="1"/>
    <col min="6404" max="6404" width="11.42578125" style="89" bestFit="1" customWidth="1"/>
    <col min="6405" max="6405" width="9.7109375" style="89" bestFit="1" customWidth="1"/>
    <col min="6406" max="6656" width="9.140625" style="89"/>
    <col min="6657" max="6657" width="19.42578125" style="89" bestFit="1" customWidth="1"/>
    <col min="6658" max="6658" width="11.42578125" style="89" bestFit="1" customWidth="1"/>
    <col min="6659" max="6659" width="11" style="89" bestFit="1" customWidth="1"/>
    <col min="6660" max="6660" width="11.42578125" style="89" bestFit="1" customWidth="1"/>
    <col min="6661" max="6661" width="9.7109375" style="89" bestFit="1" customWidth="1"/>
    <col min="6662" max="6912" width="9.140625" style="89"/>
    <col min="6913" max="6913" width="19.42578125" style="89" bestFit="1" customWidth="1"/>
    <col min="6914" max="6914" width="11.42578125" style="89" bestFit="1" customWidth="1"/>
    <col min="6915" max="6915" width="11" style="89" bestFit="1" customWidth="1"/>
    <col min="6916" max="6916" width="11.42578125" style="89" bestFit="1" customWidth="1"/>
    <col min="6917" max="6917" width="9.7109375" style="89" bestFit="1" customWidth="1"/>
    <col min="6918" max="7168" width="9.140625" style="89"/>
    <col min="7169" max="7169" width="19.42578125" style="89" bestFit="1" customWidth="1"/>
    <col min="7170" max="7170" width="11.42578125" style="89" bestFit="1" customWidth="1"/>
    <col min="7171" max="7171" width="11" style="89" bestFit="1" customWidth="1"/>
    <col min="7172" max="7172" width="11.42578125" style="89" bestFit="1" customWidth="1"/>
    <col min="7173" max="7173" width="9.7109375" style="89" bestFit="1" customWidth="1"/>
    <col min="7174" max="7424" width="9.140625" style="89"/>
    <col min="7425" max="7425" width="19.42578125" style="89" bestFit="1" customWidth="1"/>
    <col min="7426" max="7426" width="11.42578125" style="89" bestFit="1" customWidth="1"/>
    <col min="7427" max="7427" width="11" style="89" bestFit="1" customWidth="1"/>
    <col min="7428" max="7428" width="11.42578125" style="89" bestFit="1" customWidth="1"/>
    <col min="7429" max="7429" width="9.7109375" style="89" bestFit="1" customWidth="1"/>
    <col min="7430" max="7680" width="9.140625" style="89"/>
    <col min="7681" max="7681" width="19.42578125" style="89" bestFit="1" customWidth="1"/>
    <col min="7682" max="7682" width="11.42578125" style="89" bestFit="1" customWidth="1"/>
    <col min="7683" max="7683" width="11" style="89" bestFit="1" customWidth="1"/>
    <col min="7684" max="7684" width="11.42578125" style="89" bestFit="1" customWidth="1"/>
    <col min="7685" max="7685" width="9.7109375" style="89" bestFit="1" customWidth="1"/>
    <col min="7686" max="7936" width="9.140625" style="89"/>
    <col min="7937" max="7937" width="19.42578125" style="89" bestFit="1" customWidth="1"/>
    <col min="7938" max="7938" width="11.42578125" style="89" bestFit="1" customWidth="1"/>
    <col min="7939" max="7939" width="11" style="89" bestFit="1" customWidth="1"/>
    <col min="7940" max="7940" width="11.42578125" style="89" bestFit="1" customWidth="1"/>
    <col min="7941" max="7941" width="9.7109375" style="89" bestFit="1" customWidth="1"/>
    <col min="7942" max="8192" width="9.140625" style="89"/>
    <col min="8193" max="8193" width="19.42578125" style="89" bestFit="1" customWidth="1"/>
    <col min="8194" max="8194" width="11.42578125" style="89" bestFit="1" customWidth="1"/>
    <col min="8195" max="8195" width="11" style="89" bestFit="1" customWidth="1"/>
    <col min="8196" max="8196" width="11.42578125" style="89" bestFit="1" customWidth="1"/>
    <col min="8197" max="8197" width="9.7109375" style="89" bestFit="1" customWidth="1"/>
    <col min="8198" max="8448" width="9.140625" style="89"/>
    <col min="8449" max="8449" width="19.42578125" style="89" bestFit="1" customWidth="1"/>
    <col min="8450" max="8450" width="11.42578125" style="89" bestFit="1" customWidth="1"/>
    <col min="8451" max="8451" width="11" style="89" bestFit="1" customWidth="1"/>
    <col min="8452" max="8452" width="11.42578125" style="89" bestFit="1" customWidth="1"/>
    <col min="8453" max="8453" width="9.7109375" style="89" bestFit="1" customWidth="1"/>
    <col min="8454" max="8704" width="9.140625" style="89"/>
    <col min="8705" max="8705" width="19.42578125" style="89" bestFit="1" customWidth="1"/>
    <col min="8706" max="8706" width="11.42578125" style="89" bestFit="1" customWidth="1"/>
    <col min="8707" max="8707" width="11" style="89" bestFit="1" customWidth="1"/>
    <col min="8708" max="8708" width="11.42578125" style="89" bestFit="1" customWidth="1"/>
    <col min="8709" max="8709" width="9.7109375" style="89" bestFit="1" customWidth="1"/>
    <col min="8710" max="8960" width="9.140625" style="89"/>
    <col min="8961" max="8961" width="19.42578125" style="89" bestFit="1" customWidth="1"/>
    <col min="8962" max="8962" width="11.42578125" style="89" bestFit="1" customWidth="1"/>
    <col min="8963" max="8963" width="11" style="89" bestFit="1" customWidth="1"/>
    <col min="8964" max="8964" width="11.42578125" style="89" bestFit="1" customWidth="1"/>
    <col min="8965" max="8965" width="9.7109375" style="89" bestFit="1" customWidth="1"/>
    <col min="8966" max="9216" width="9.140625" style="89"/>
    <col min="9217" max="9217" width="19.42578125" style="89" bestFit="1" customWidth="1"/>
    <col min="9218" max="9218" width="11.42578125" style="89" bestFit="1" customWidth="1"/>
    <col min="9219" max="9219" width="11" style="89" bestFit="1" customWidth="1"/>
    <col min="9220" max="9220" width="11.42578125" style="89" bestFit="1" customWidth="1"/>
    <col min="9221" max="9221" width="9.7109375" style="89" bestFit="1" customWidth="1"/>
    <col min="9222" max="9472" width="9.140625" style="89"/>
    <col min="9473" max="9473" width="19.42578125" style="89" bestFit="1" customWidth="1"/>
    <col min="9474" max="9474" width="11.42578125" style="89" bestFit="1" customWidth="1"/>
    <col min="9475" max="9475" width="11" style="89" bestFit="1" customWidth="1"/>
    <col min="9476" max="9476" width="11.42578125" style="89" bestFit="1" customWidth="1"/>
    <col min="9477" max="9477" width="9.7109375" style="89" bestFit="1" customWidth="1"/>
    <col min="9478" max="9728" width="9.140625" style="89"/>
    <col min="9729" max="9729" width="19.42578125" style="89" bestFit="1" customWidth="1"/>
    <col min="9730" max="9730" width="11.42578125" style="89" bestFit="1" customWidth="1"/>
    <col min="9731" max="9731" width="11" style="89" bestFit="1" customWidth="1"/>
    <col min="9732" max="9732" width="11.42578125" style="89" bestFit="1" customWidth="1"/>
    <col min="9733" max="9733" width="9.7109375" style="89" bestFit="1" customWidth="1"/>
    <col min="9734" max="9984" width="9.140625" style="89"/>
    <col min="9985" max="9985" width="19.42578125" style="89" bestFit="1" customWidth="1"/>
    <col min="9986" max="9986" width="11.42578125" style="89" bestFit="1" customWidth="1"/>
    <col min="9987" max="9987" width="11" style="89" bestFit="1" customWidth="1"/>
    <col min="9988" max="9988" width="11.42578125" style="89" bestFit="1" customWidth="1"/>
    <col min="9989" max="9989" width="9.7109375" style="89" bestFit="1" customWidth="1"/>
    <col min="9990" max="10240" width="9.140625" style="89"/>
    <col min="10241" max="10241" width="19.42578125" style="89" bestFit="1" customWidth="1"/>
    <col min="10242" max="10242" width="11.42578125" style="89" bestFit="1" customWidth="1"/>
    <col min="10243" max="10243" width="11" style="89" bestFit="1" customWidth="1"/>
    <col min="10244" max="10244" width="11.42578125" style="89" bestFit="1" customWidth="1"/>
    <col min="10245" max="10245" width="9.7109375" style="89" bestFit="1" customWidth="1"/>
    <col min="10246" max="10496" width="9.140625" style="89"/>
    <col min="10497" max="10497" width="19.42578125" style="89" bestFit="1" customWidth="1"/>
    <col min="10498" max="10498" width="11.42578125" style="89" bestFit="1" customWidth="1"/>
    <col min="10499" max="10499" width="11" style="89" bestFit="1" customWidth="1"/>
    <col min="10500" max="10500" width="11.42578125" style="89" bestFit="1" customWidth="1"/>
    <col min="10501" max="10501" width="9.7109375" style="89" bestFit="1" customWidth="1"/>
    <col min="10502" max="10752" width="9.140625" style="89"/>
    <col min="10753" max="10753" width="19.42578125" style="89" bestFit="1" customWidth="1"/>
    <col min="10754" max="10754" width="11.42578125" style="89" bestFit="1" customWidth="1"/>
    <col min="10755" max="10755" width="11" style="89" bestFit="1" customWidth="1"/>
    <col min="10756" max="10756" width="11.42578125" style="89" bestFit="1" customWidth="1"/>
    <col min="10757" max="10757" width="9.7109375" style="89" bestFit="1" customWidth="1"/>
    <col min="10758" max="11008" width="9.140625" style="89"/>
    <col min="11009" max="11009" width="19.42578125" style="89" bestFit="1" customWidth="1"/>
    <col min="11010" max="11010" width="11.42578125" style="89" bestFit="1" customWidth="1"/>
    <col min="11011" max="11011" width="11" style="89" bestFit="1" customWidth="1"/>
    <col min="11012" max="11012" width="11.42578125" style="89" bestFit="1" customWidth="1"/>
    <col min="11013" max="11013" width="9.7109375" style="89" bestFit="1" customWidth="1"/>
    <col min="11014" max="11264" width="9.140625" style="89"/>
    <col min="11265" max="11265" width="19.42578125" style="89" bestFit="1" customWidth="1"/>
    <col min="11266" max="11266" width="11.42578125" style="89" bestFit="1" customWidth="1"/>
    <col min="11267" max="11267" width="11" style="89" bestFit="1" customWidth="1"/>
    <col min="11268" max="11268" width="11.42578125" style="89" bestFit="1" customWidth="1"/>
    <col min="11269" max="11269" width="9.7109375" style="89" bestFit="1" customWidth="1"/>
    <col min="11270" max="11520" width="9.140625" style="89"/>
    <col min="11521" max="11521" width="19.42578125" style="89" bestFit="1" customWidth="1"/>
    <col min="11522" max="11522" width="11.42578125" style="89" bestFit="1" customWidth="1"/>
    <col min="11523" max="11523" width="11" style="89" bestFit="1" customWidth="1"/>
    <col min="11524" max="11524" width="11.42578125" style="89" bestFit="1" customWidth="1"/>
    <col min="11525" max="11525" width="9.7109375" style="89" bestFit="1" customWidth="1"/>
    <col min="11526" max="11776" width="9.140625" style="89"/>
    <col min="11777" max="11777" width="19.42578125" style="89" bestFit="1" customWidth="1"/>
    <col min="11778" max="11778" width="11.42578125" style="89" bestFit="1" customWidth="1"/>
    <col min="11779" max="11779" width="11" style="89" bestFit="1" customWidth="1"/>
    <col min="11780" max="11780" width="11.42578125" style="89" bestFit="1" customWidth="1"/>
    <col min="11781" max="11781" width="9.7109375" style="89" bestFit="1" customWidth="1"/>
    <col min="11782" max="12032" width="9.140625" style="89"/>
    <col min="12033" max="12033" width="19.42578125" style="89" bestFit="1" customWidth="1"/>
    <col min="12034" max="12034" width="11.42578125" style="89" bestFit="1" customWidth="1"/>
    <col min="12035" max="12035" width="11" style="89" bestFit="1" customWidth="1"/>
    <col min="12036" max="12036" width="11.42578125" style="89" bestFit="1" customWidth="1"/>
    <col min="12037" max="12037" width="9.7109375" style="89" bestFit="1" customWidth="1"/>
    <col min="12038" max="12288" width="9.140625" style="89"/>
    <col min="12289" max="12289" width="19.42578125" style="89" bestFit="1" customWidth="1"/>
    <col min="12290" max="12290" width="11.42578125" style="89" bestFit="1" customWidth="1"/>
    <col min="12291" max="12291" width="11" style="89" bestFit="1" customWidth="1"/>
    <col min="12292" max="12292" width="11.42578125" style="89" bestFit="1" customWidth="1"/>
    <col min="12293" max="12293" width="9.7109375" style="89" bestFit="1" customWidth="1"/>
    <col min="12294" max="12544" width="9.140625" style="89"/>
    <col min="12545" max="12545" width="19.42578125" style="89" bestFit="1" customWidth="1"/>
    <col min="12546" max="12546" width="11.42578125" style="89" bestFit="1" customWidth="1"/>
    <col min="12547" max="12547" width="11" style="89" bestFit="1" customWidth="1"/>
    <col min="12548" max="12548" width="11.42578125" style="89" bestFit="1" customWidth="1"/>
    <col min="12549" max="12549" width="9.7109375" style="89" bestFit="1" customWidth="1"/>
    <col min="12550" max="12800" width="9.140625" style="89"/>
    <col min="12801" max="12801" width="19.42578125" style="89" bestFit="1" customWidth="1"/>
    <col min="12802" max="12802" width="11.42578125" style="89" bestFit="1" customWidth="1"/>
    <col min="12803" max="12803" width="11" style="89" bestFit="1" customWidth="1"/>
    <col min="12804" max="12804" width="11.42578125" style="89" bestFit="1" customWidth="1"/>
    <col min="12805" max="12805" width="9.7109375" style="89" bestFit="1" customWidth="1"/>
    <col min="12806" max="13056" width="9.140625" style="89"/>
    <col min="13057" max="13057" width="19.42578125" style="89" bestFit="1" customWidth="1"/>
    <col min="13058" max="13058" width="11.42578125" style="89" bestFit="1" customWidth="1"/>
    <col min="13059" max="13059" width="11" style="89" bestFit="1" customWidth="1"/>
    <col min="13060" max="13060" width="11.42578125" style="89" bestFit="1" customWidth="1"/>
    <col min="13061" max="13061" width="9.7109375" style="89" bestFit="1" customWidth="1"/>
    <col min="13062" max="13312" width="9.140625" style="89"/>
    <col min="13313" max="13313" width="19.42578125" style="89" bestFit="1" customWidth="1"/>
    <col min="13314" max="13314" width="11.42578125" style="89" bestFit="1" customWidth="1"/>
    <col min="13315" max="13315" width="11" style="89" bestFit="1" customWidth="1"/>
    <col min="13316" max="13316" width="11.42578125" style="89" bestFit="1" customWidth="1"/>
    <col min="13317" max="13317" width="9.7109375" style="89" bestFit="1" customWidth="1"/>
    <col min="13318" max="13568" width="9.140625" style="89"/>
    <col min="13569" max="13569" width="19.42578125" style="89" bestFit="1" customWidth="1"/>
    <col min="13570" max="13570" width="11.42578125" style="89" bestFit="1" customWidth="1"/>
    <col min="13571" max="13571" width="11" style="89" bestFit="1" customWidth="1"/>
    <col min="13572" max="13572" width="11.42578125" style="89" bestFit="1" customWidth="1"/>
    <col min="13573" max="13573" width="9.7109375" style="89" bestFit="1" customWidth="1"/>
    <col min="13574" max="13824" width="9.140625" style="89"/>
    <col min="13825" max="13825" width="19.42578125" style="89" bestFit="1" customWidth="1"/>
    <col min="13826" max="13826" width="11.42578125" style="89" bestFit="1" customWidth="1"/>
    <col min="13827" max="13827" width="11" style="89" bestFit="1" customWidth="1"/>
    <col min="13828" max="13828" width="11.42578125" style="89" bestFit="1" customWidth="1"/>
    <col min="13829" max="13829" width="9.7109375" style="89" bestFit="1" customWidth="1"/>
    <col min="13830" max="14080" width="9.140625" style="89"/>
    <col min="14081" max="14081" width="19.42578125" style="89" bestFit="1" customWidth="1"/>
    <col min="14082" max="14082" width="11.42578125" style="89" bestFit="1" customWidth="1"/>
    <col min="14083" max="14083" width="11" style="89" bestFit="1" customWidth="1"/>
    <col min="14084" max="14084" width="11.42578125" style="89" bestFit="1" customWidth="1"/>
    <col min="14085" max="14085" width="9.7109375" style="89" bestFit="1" customWidth="1"/>
    <col min="14086" max="14336" width="9.140625" style="89"/>
    <col min="14337" max="14337" width="19.42578125" style="89" bestFit="1" customWidth="1"/>
    <col min="14338" max="14338" width="11.42578125" style="89" bestFit="1" customWidth="1"/>
    <col min="14339" max="14339" width="11" style="89" bestFit="1" customWidth="1"/>
    <col min="14340" max="14340" width="11.42578125" style="89" bestFit="1" customWidth="1"/>
    <col min="14341" max="14341" width="9.7109375" style="89" bestFit="1" customWidth="1"/>
    <col min="14342" max="14592" width="9.140625" style="89"/>
    <col min="14593" max="14593" width="19.42578125" style="89" bestFit="1" customWidth="1"/>
    <col min="14594" max="14594" width="11.42578125" style="89" bestFit="1" customWidth="1"/>
    <col min="14595" max="14595" width="11" style="89" bestFit="1" customWidth="1"/>
    <col min="14596" max="14596" width="11.42578125" style="89" bestFit="1" customWidth="1"/>
    <col min="14597" max="14597" width="9.7109375" style="89" bestFit="1" customWidth="1"/>
    <col min="14598" max="14848" width="9.140625" style="89"/>
    <col min="14849" max="14849" width="19.42578125" style="89" bestFit="1" customWidth="1"/>
    <col min="14850" max="14850" width="11.42578125" style="89" bestFit="1" customWidth="1"/>
    <col min="14851" max="14851" width="11" style="89" bestFit="1" customWidth="1"/>
    <col min="14852" max="14852" width="11.42578125" style="89" bestFit="1" customWidth="1"/>
    <col min="14853" max="14853" width="9.7109375" style="89" bestFit="1" customWidth="1"/>
    <col min="14854" max="15104" width="9.140625" style="89"/>
    <col min="15105" max="15105" width="19.42578125" style="89" bestFit="1" customWidth="1"/>
    <col min="15106" max="15106" width="11.42578125" style="89" bestFit="1" customWidth="1"/>
    <col min="15107" max="15107" width="11" style="89" bestFit="1" customWidth="1"/>
    <col min="15108" max="15108" width="11.42578125" style="89" bestFit="1" customWidth="1"/>
    <col min="15109" max="15109" width="9.7109375" style="89" bestFit="1" customWidth="1"/>
    <col min="15110" max="15360" width="9.140625" style="89"/>
    <col min="15361" max="15361" width="19.42578125" style="89" bestFit="1" customWidth="1"/>
    <col min="15362" max="15362" width="11.42578125" style="89" bestFit="1" customWidth="1"/>
    <col min="15363" max="15363" width="11" style="89" bestFit="1" customWidth="1"/>
    <col min="15364" max="15364" width="11.42578125" style="89" bestFit="1" customWidth="1"/>
    <col min="15365" max="15365" width="9.7109375" style="89" bestFit="1" customWidth="1"/>
    <col min="15366" max="15616" width="9.140625" style="89"/>
    <col min="15617" max="15617" width="19.42578125" style="89" bestFit="1" customWidth="1"/>
    <col min="15618" max="15618" width="11.42578125" style="89" bestFit="1" customWidth="1"/>
    <col min="15619" max="15619" width="11" style="89" bestFit="1" customWidth="1"/>
    <col min="15620" max="15620" width="11.42578125" style="89" bestFit="1" customWidth="1"/>
    <col min="15621" max="15621" width="9.7109375" style="89" bestFit="1" customWidth="1"/>
    <col min="15622" max="15872" width="9.140625" style="89"/>
    <col min="15873" max="15873" width="19.42578125" style="89" bestFit="1" customWidth="1"/>
    <col min="15874" max="15874" width="11.42578125" style="89" bestFit="1" customWidth="1"/>
    <col min="15875" max="15875" width="11" style="89" bestFit="1" customWidth="1"/>
    <col min="15876" max="15876" width="11.42578125" style="89" bestFit="1" customWidth="1"/>
    <col min="15877" max="15877" width="9.7109375" style="89" bestFit="1" customWidth="1"/>
    <col min="15878" max="16128" width="9.140625" style="89"/>
    <col min="16129" max="16129" width="19.42578125" style="89" bestFit="1" customWidth="1"/>
    <col min="16130" max="16130" width="11.42578125" style="89" bestFit="1" customWidth="1"/>
    <col min="16131" max="16131" width="11" style="89" bestFit="1" customWidth="1"/>
    <col min="16132" max="16132" width="11.42578125" style="89" bestFit="1" customWidth="1"/>
    <col min="16133" max="16133" width="9.7109375" style="89" bestFit="1" customWidth="1"/>
    <col min="16134" max="16384" width="9.140625" style="89"/>
  </cols>
  <sheetData>
    <row r="1" spans="1:52" x14ac:dyDescent="0.25">
      <c r="A1" s="87" t="s">
        <v>366</v>
      </c>
      <c r="B1" s="88">
        <v>20</v>
      </c>
    </row>
    <row r="2" spans="1:52" x14ac:dyDescent="0.25">
      <c r="A2" s="90" t="s">
        <v>381</v>
      </c>
      <c r="B2" s="91">
        <f>'Report dat z EP - celkem'!D14/1000</f>
        <v>0</v>
      </c>
    </row>
    <row r="3" spans="1:52" x14ac:dyDescent="0.25">
      <c r="A3" s="90" t="s">
        <v>370</v>
      </c>
      <c r="B3" s="91">
        <f>'Report dat z EP - celkem'!D15/1000</f>
        <v>0</v>
      </c>
    </row>
    <row r="4" spans="1:52" x14ac:dyDescent="0.25">
      <c r="A4" s="92" t="s">
        <v>367</v>
      </c>
      <c r="B4" s="93">
        <v>4</v>
      </c>
      <c r="C4" s="94"/>
      <c r="D4" s="94"/>
      <c r="E4" s="94"/>
      <c r="F4" s="94"/>
      <c r="G4" s="94"/>
    </row>
    <row r="5" spans="1:52" ht="15.75" thickBot="1" x14ac:dyDescent="0.3">
      <c r="A5" s="95" t="s">
        <v>368</v>
      </c>
      <c r="B5" s="96">
        <f>'Report dat z EP - celkem'!D18/1000</f>
        <v>0</v>
      </c>
      <c r="C5" s="94"/>
      <c r="D5" s="94"/>
      <c r="E5" s="94"/>
      <c r="F5" s="94"/>
      <c r="G5" s="94"/>
    </row>
    <row r="6" spans="1:52" x14ac:dyDescent="0.25">
      <c r="A6" s="97" t="s">
        <v>369</v>
      </c>
      <c r="B6" s="98">
        <v>0</v>
      </c>
      <c r="C6" s="99">
        <f>B6+1</f>
        <v>1</v>
      </c>
      <c r="D6" s="99">
        <f t="shared" ref="D6:V6" si="0">C6+1</f>
        <v>2</v>
      </c>
      <c r="E6" s="99">
        <f t="shared" si="0"/>
        <v>3</v>
      </c>
      <c r="F6" s="99">
        <f t="shared" si="0"/>
        <v>4</v>
      </c>
      <c r="G6" s="99">
        <f t="shared" si="0"/>
        <v>5</v>
      </c>
      <c r="H6" s="99">
        <f t="shared" si="0"/>
        <v>6</v>
      </c>
      <c r="I6" s="99">
        <f t="shared" si="0"/>
        <v>7</v>
      </c>
      <c r="J6" s="99">
        <f t="shared" si="0"/>
        <v>8</v>
      </c>
      <c r="K6" s="99">
        <f t="shared" si="0"/>
        <v>9</v>
      </c>
      <c r="L6" s="99">
        <f t="shared" si="0"/>
        <v>10</v>
      </c>
      <c r="M6" s="99">
        <f t="shared" si="0"/>
        <v>11</v>
      </c>
      <c r="N6" s="99">
        <f t="shared" si="0"/>
        <v>12</v>
      </c>
      <c r="O6" s="99">
        <f t="shared" si="0"/>
        <v>13</v>
      </c>
      <c r="P6" s="99">
        <f t="shared" si="0"/>
        <v>14</v>
      </c>
      <c r="Q6" s="99">
        <f t="shared" si="0"/>
        <v>15</v>
      </c>
      <c r="R6" s="99">
        <f t="shared" si="0"/>
        <v>16</v>
      </c>
      <c r="S6" s="99">
        <f t="shared" si="0"/>
        <v>17</v>
      </c>
      <c r="T6" s="99">
        <f t="shared" si="0"/>
        <v>18</v>
      </c>
      <c r="U6" s="99">
        <f t="shared" si="0"/>
        <v>19</v>
      </c>
      <c r="V6" s="99">
        <f t="shared" si="0"/>
        <v>20</v>
      </c>
    </row>
    <row r="7" spans="1:52" x14ac:dyDescent="0.25">
      <c r="A7" s="97" t="s">
        <v>368</v>
      </c>
      <c r="B7" s="100">
        <f>B5</f>
        <v>0</v>
      </c>
      <c r="C7" s="98"/>
      <c r="D7" s="98"/>
      <c r="E7" s="98"/>
      <c r="F7" s="98"/>
      <c r="G7" s="98"/>
      <c r="H7" s="98"/>
      <c r="I7" s="98"/>
      <c r="J7" s="98"/>
      <c r="K7" s="98"/>
      <c r="L7" s="98"/>
      <c r="M7" s="98"/>
      <c r="N7" s="98"/>
      <c r="O7" s="98"/>
      <c r="P7" s="98"/>
      <c r="Q7" s="98"/>
      <c r="R7" s="98"/>
      <c r="S7" s="98"/>
      <c r="T7" s="98"/>
      <c r="U7" s="98"/>
      <c r="V7" s="98"/>
    </row>
    <row r="8" spans="1:52" x14ac:dyDescent="0.25">
      <c r="A8" s="92" t="s">
        <v>370</v>
      </c>
      <c r="B8" s="100">
        <f>B3</f>
        <v>0</v>
      </c>
      <c r="C8" s="100"/>
      <c r="D8" s="100"/>
      <c r="E8" s="100"/>
      <c r="F8" s="100"/>
      <c r="G8" s="100"/>
      <c r="H8" s="100"/>
      <c r="I8" s="100"/>
      <c r="J8" s="100"/>
      <c r="K8" s="100"/>
      <c r="L8" s="100"/>
      <c r="M8" s="100"/>
      <c r="N8" s="100"/>
      <c r="O8" s="100"/>
      <c r="P8" s="100"/>
      <c r="Q8" s="100"/>
      <c r="R8" s="100"/>
      <c r="S8" s="100"/>
      <c r="T8" s="100"/>
      <c r="U8" s="100"/>
      <c r="V8" s="100"/>
    </row>
    <row r="9" spans="1:52" x14ac:dyDescent="0.25">
      <c r="A9" s="92" t="s">
        <v>371</v>
      </c>
      <c r="B9" s="100">
        <f>B7-B8</f>
        <v>0</v>
      </c>
      <c r="C9" s="100">
        <f>B2</f>
        <v>0</v>
      </c>
      <c r="D9" s="100">
        <f>+C9</f>
        <v>0</v>
      </c>
      <c r="E9" s="100">
        <f t="shared" ref="E9:V9" si="1">+D9</f>
        <v>0</v>
      </c>
      <c r="F9" s="100">
        <f t="shared" si="1"/>
        <v>0</v>
      </c>
      <c r="G9" s="100">
        <f t="shared" si="1"/>
        <v>0</v>
      </c>
      <c r="H9" s="100">
        <f t="shared" si="1"/>
        <v>0</v>
      </c>
      <c r="I9" s="100">
        <f t="shared" si="1"/>
        <v>0</v>
      </c>
      <c r="J9" s="100">
        <f t="shared" si="1"/>
        <v>0</v>
      </c>
      <c r="K9" s="100">
        <f t="shared" si="1"/>
        <v>0</v>
      </c>
      <c r="L9" s="100">
        <f t="shared" si="1"/>
        <v>0</v>
      </c>
      <c r="M9" s="100">
        <f t="shared" si="1"/>
        <v>0</v>
      </c>
      <c r="N9" s="100">
        <f t="shared" si="1"/>
        <v>0</v>
      </c>
      <c r="O9" s="100">
        <f t="shared" si="1"/>
        <v>0</v>
      </c>
      <c r="P9" s="100">
        <f t="shared" si="1"/>
        <v>0</v>
      </c>
      <c r="Q9" s="100">
        <f t="shared" si="1"/>
        <v>0</v>
      </c>
      <c r="R9" s="100">
        <f t="shared" si="1"/>
        <v>0</v>
      </c>
      <c r="S9" s="100">
        <f t="shared" si="1"/>
        <v>0</v>
      </c>
      <c r="T9" s="100">
        <f t="shared" si="1"/>
        <v>0</v>
      </c>
      <c r="U9" s="100">
        <f t="shared" si="1"/>
        <v>0</v>
      </c>
      <c r="V9" s="100">
        <f t="shared" si="1"/>
        <v>0</v>
      </c>
    </row>
    <row r="10" spans="1:52" x14ac:dyDescent="0.25">
      <c r="A10" s="92" t="s">
        <v>372</v>
      </c>
      <c r="B10" s="100">
        <f>+B9</f>
        <v>0</v>
      </c>
      <c r="C10" s="100">
        <f>+C9*(1+$B$4/100)^-(C6-$B$6)</f>
        <v>0</v>
      </c>
      <c r="D10" s="100">
        <f>+D9*(1+$B$4/100)^-(D6-$B$6)</f>
        <v>0</v>
      </c>
      <c r="E10" s="100">
        <f t="shared" ref="E10:V10" si="2">+C9*(1+$B$4/100)^-(E6-$B$6)</f>
        <v>0</v>
      </c>
      <c r="F10" s="100">
        <f t="shared" si="2"/>
        <v>0</v>
      </c>
      <c r="G10" s="100">
        <f t="shared" si="2"/>
        <v>0</v>
      </c>
      <c r="H10" s="100">
        <f t="shared" si="2"/>
        <v>0</v>
      </c>
      <c r="I10" s="100">
        <f t="shared" si="2"/>
        <v>0</v>
      </c>
      <c r="J10" s="100">
        <f t="shared" si="2"/>
        <v>0</v>
      </c>
      <c r="K10" s="100">
        <f t="shared" si="2"/>
        <v>0</v>
      </c>
      <c r="L10" s="100">
        <f t="shared" si="2"/>
        <v>0</v>
      </c>
      <c r="M10" s="100">
        <f t="shared" si="2"/>
        <v>0</v>
      </c>
      <c r="N10" s="100">
        <f t="shared" si="2"/>
        <v>0</v>
      </c>
      <c r="O10" s="100">
        <f t="shared" si="2"/>
        <v>0</v>
      </c>
      <c r="P10" s="100">
        <f t="shared" si="2"/>
        <v>0</v>
      </c>
      <c r="Q10" s="100">
        <f t="shared" si="2"/>
        <v>0</v>
      </c>
      <c r="R10" s="100">
        <f t="shared" si="2"/>
        <v>0</v>
      </c>
      <c r="S10" s="100">
        <f t="shared" si="2"/>
        <v>0</v>
      </c>
      <c r="T10" s="100">
        <f t="shared" si="2"/>
        <v>0</v>
      </c>
      <c r="U10" s="100">
        <f t="shared" si="2"/>
        <v>0</v>
      </c>
      <c r="V10" s="100">
        <f t="shared" si="2"/>
        <v>0</v>
      </c>
    </row>
    <row r="11" spans="1:52" ht="15.75" thickBot="1" x14ac:dyDescent="0.3">
      <c r="A11" s="101" t="s">
        <v>373</v>
      </c>
      <c r="B11" s="102">
        <f>+B10</f>
        <v>0</v>
      </c>
      <c r="C11" s="102">
        <f t="shared" ref="C11:V11" si="3">+B11+C10</f>
        <v>0</v>
      </c>
      <c r="D11" s="103">
        <f t="shared" si="3"/>
        <v>0</v>
      </c>
      <c r="E11" s="104">
        <f t="shared" si="3"/>
        <v>0</v>
      </c>
      <c r="F11" s="104">
        <f t="shared" si="3"/>
        <v>0</v>
      </c>
      <c r="G11" s="104">
        <f t="shared" si="3"/>
        <v>0</v>
      </c>
      <c r="H11" s="104">
        <f t="shared" si="3"/>
        <v>0</v>
      </c>
      <c r="I11" s="104">
        <f t="shared" si="3"/>
        <v>0</v>
      </c>
      <c r="J11" s="104">
        <f t="shared" si="3"/>
        <v>0</v>
      </c>
      <c r="K11" s="104">
        <f t="shared" si="3"/>
        <v>0</v>
      </c>
      <c r="L11" s="104">
        <f t="shared" si="3"/>
        <v>0</v>
      </c>
      <c r="M11" s="104">
        <f t="shared" si="3"/>
        <v>0</v>
      </c>
      <c r="N11" s="104">
        <f t="shared" si="3"/>
        <v>0</v>
      </c>
      <c r="O11" s="104">
        <f t="shared" si="3"/>
        <v>0</v>
      </c>
      <c r="P11" s="104">
        <f t="shared" si="3"/>
        <v>0</v>
      </c>
      <c r="Q11" s="104">
        <f t="shared" si="3"/>
        <v>0</v>
      </c>
      <c r="R11" s="104">
        <f t="shared" si="3"/>
        <v>0</v>
      </c>
      <c r="S11" s="104">
        <f t="shared" si="3"/>
        <v>0</v>
      </c>
      <c r="T11" s="104">
        <f t="shared" si="3"/>
        <v>0</v>
      </c>
      <c r="U11" s="104">
        <f t="shared" si="3"/>
        <v>0</v>
      </c>
      <c r="V11" s="104">
        <f t="shared" si="3"/>
        <v>0</v>
      </c>
    </row>
    <row r="12" spans="1:52" ht="15.75" thickBot="1" x14ac:dyDescent="0.3">
      <c r="A12" s="105"/>
      <c r="B12" s="106" t="s">
        <v>359</v>
      </c>
      <c r="C12" s="107" t="s">
        <v>358</v>
      </c>
      <c r="D12" s="108"/>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row>
    <row r="13" spans="1:52" x14ac:dyDescent="0.25">
      <c r="A13" s="110" t="s">
        <v>374</v>
      </c>
      <c r="B13" s="111">
        <f>HLOOKUP(B1,C6:V11,6)</f>
        <v>0</v>
      </c>
      <c r="C13" s="112">
        <f>B30</f>
        <v>0</v>
      </c>
    </row>
    <row r="14" spans="1:52" x14ac:dyDescent="0.25">
      <c r="A14" s="113" t="s">
        <v>375</v>
      </c>
      <c r="B14" s="114">
        <f>NPV(B4/100,C9:INDEX(C6:V11,4,B1))+B7-B8</f>
        <v>0</v>
      </c>
      <c r="C14" s="115">
        <f>B31</f>
        <v>0</v>
      </c>
    </row>
    <row r="15" spans="1:52" x14ac:dyDescent="0.25">
      <c r="A15" s="116" t="s">
        <v>376</v>
      </c>
      <c r="B15" s="117" t="e">
        <f>IRR(B9:INDEX(C9:AZ9,1,B1))</f>
        <v>#NUM!</v>
      </c>
      <c r="C15" s="118" t="e">
        <f>B32</f>
        <v>#NUM!</v>
      </c>
    </row>
    <row r="16" spans="1:52" x14ac:dyDescent="0.25">
      <c r="A16" s="116" t="s">
        <v>377</v>
      </c>
      <c r="B16" s="117" t="e">
        <f>RATE(B1,-B2,B3-B5,,,30%)</f>
        <v>#NUM!</v>
      </c>
      <c r="C16" s="117" t="e">
        <f>RATE(B1,-B2,B3)</f>
        <v>#NUM!</v>
      </c>
    </row>
    <row r="17" spans="1:22" ht="26.25" x14ac:dyDescent="0.25">
      <c r="A17" s="116" t="s">
        <v>378</v>
      </c>
      <c r="B17" s="119" t="e">
        <f>NPER(0,C9,B10)</f>
        <v>#DIV/0!</v>
      </c>
      <c r="C17" s="120" t="e">
        <f>B33</f>
        <v>#DIV/0!</v>
      </c>
    </row>
    <row r="18" spans="1:22" ht="27" thickBot="1" x14ac:dyDescent="0.3">
      <c r="A18" s="121" t="s">
        <v>379</v>
      </c>
      <c r="B18" s="122" t="e">
        <f>NPER(B4/100,C9,-B8+B7)</f>
        <v>#NUM!</v>
      </c>
      <c r="C18" s="123" t="e">
        <f>B34</f>
        <v>#NUM!</v>
      </c>
    </row>
    <row r="20" spans="1:22" ht="15.75" thickBot="1" x14ac:dyDescent="0.3"/>
    <row r="21" spans="1:22" x14ac:dyDescent="0.25">
      <c r="A21" s="87" t="s">
        <v>366</v>
      </c>
      <c r="B21" s="88">
        <f>B1</f>
        <v>20</v>
      </c>
    </row>
    <row r="22" spans="1:22" x14ac:dyDescent="0.25">
      <c r="A22" s="90" t="s">
        <v>380</v>
      </c>
      <c r="B22" s="124">
        <f>B2</f>
        <v>0</v>
      </c>
    </row>
    <row r="23" spans="1:22" x14ac:dyDescent="0.25">
      <c r="A23" s="90" t="s">
        <v>370</v>
      </c>
      <c r="B23" s="124">
        <f>B3</f>
        <v>0</v>
      </c>
    </row>
    <row r="24" spans="1:22" ht="15.75" thickBot="1" x14ac:dyDescent="0.3">
      <c r="A24" s="92" t="s">
        <v>367</v>
      </c>
      <c r="B24" s="125">
        <f>B4</f>
        <v>4</v>
      </c>
      <c r="C24" s="94"/>
      <c r="D24" s="94"/>
      <c r="E24" s="94"/>
      <c r="F24" s="94"/>
      <c r="G24" s="94"/>
    </row>
    <row r="25" spans="1:22" x14ac:dyDescent="0.25">
      <c r="A25" s="97" t="s">
        <v>369</v>
      </c>
      <c r="B25" s="98">
        <v>0</v>
      </c>
      <c r="C25" s="99">
        <f t="shared" ref="C25:V25" si="4">B25+1</f>
        <v>1</v>
      </c>
      <c r="D25" s="99">
        <f t="shared" si="4"/>
        <v>2</v>
      </c>
      <c r="E25" s="99">
        <f t="shared" si="4"/>
        <v>3</v>
      </c>
      <c r="F25" s="99">
        <f t="shared" si="4"/>
        <v>4</v>
      </c>
      <c r="G25" s="99">
        <f t="shared" si="4"/>
        <v>5</v>
      </c>
      <c r="H25" s="99">
        <f t="shared" si="4"/>
        <v>6</v>
      </c>
      <c r="I25" s="99">
        <f t="shared" si="4"/>
        <v>7</v>
      </c>
      <c r="J25" s="99">
        <f t="shared" si="4"/>
        <v>8</v>
      </c>
      <c r="K25" s="99">
        <f t="shared" si="4"/>
        <v>9</v>
      </c>
      <c r="L25" s="99">
        <f t="shared" si="4"/>
        <v>10</v>
      </c>
      <c r="M25" s="99">
        <f t="shared" si="4"/>
        <v>11</v>
      </c>
      <c r="N25" s="99">
        <f t="shared" si="4"/>
        <v>12</v>
      </c>
      <c r="O25" s="99">
        <f t="shared" si="4"/>
        <v>13</v>
      </c>
      <c r="P25" s="99">
        <f t="shared" si="4"/>
        <v>14</v>
      </c>
      <c r="Q25" s="99">
        <f t="shared" si="4"/>
        <v>15</v>
      </c>
      <c r="R25" s="99">
        <f t="shared" si="4"/>
        <v>16</v>
      </c>
      <c r="S25" s="99">
        <f t="shared" si="4"/>
        <v>17</v>
      </c>
      <c r="T25" s="99">
        <f t="shared" si="4"/>
        <v>18</v>
      </c>
      <c r="U25" s="99">
        <f t="shared" si="4"/>
        <v>19</v>
      </c>
      <c r="V25" s="99">
        <f t="shared" si="4"/>
        <v>20</v>
      </c>
    </row>
    <row r="26" spans="1:22" x14ac:dyDescent="0.25">
      <c r="A26" s="92" t="s">
        <v>370</v>
      </c>
      <c r="B26" s="100">
        <f>B23</f>
        <v>0</v>
      </c>
      <c r="C26" s="100"/>
      <c r="D26" s="100"/>
      <c r="E26" s="100"/>
      <c r="F26" s="100"/>
      <c r="G26" s="100"/>
      <c r="H26" s="100"/>
      <c r="I26" s="100"/>
      <c r="J26" s="100"/>
      <c r="K26" s="100"/>
      <c r="L26" s="100"/>
      <c r="M26" s="100"/>
      <c r="N26" s="100"/>
      <c r="O26" s="100"/>
      <c r="P26" s="100"/>
      <c r="Q26" s="100"/>
      <c r="R26" s="100"/>
      <c r="S26" s="100"/>
      <c r="T26" s="100"/>
      <c r="U26" s="100"/>
      <c r="V26" s="100"/>
    </row>
    <row r="27" spans="1:22" ht="15" customHeight="1" x14ac:dyDescent="0.25">
      <c r="A27" s="92" t="s">
        <v>371</v>
      </c>
      <c r="B27" s="100">
        <f>-B26</f>
        <v>0</v>
      </c>
      <c r="C27" s="100">
        <f>B22</f>
        <v>0</v>
      </c>
      <c r="D27" s="100">
        <f t="shared" ref="D27:V27" si="5">+C27</f>
        <v>0</v>
      </c>
      <c r="E27" s="100">
        <f t="shared" si="5"/>
        <v>0</v>
      </c>
      <c r="F27" s="100">
        <f t="shared" si="5"/>
        <v>0</v>
      </c>
      <c r="G27" s="100">
        <f t="shared" si="5"/>
        <v>0</v>
      </c>
      <c r="H27" s="100">
        <f t="shared" si="5"/>
        <v>0</v>
      </c>
      <c r="I27" s="100">
        <f t="shared" si="5"/>
        <v>0</v>
      </c>
      <c r="J27" s="100">
        <f t="shared" si="5"/>
        <v>0</v>
      </c>
      <c r="K27" s="100">
        <f t="shared" si="5"/>
        <v>0</v>
      </c>
      <c r="L27" s="100">
        <f t="shared" si="5"/>
        <v>0</v>
      </c>
      <c r="M27" s="100">
        <f t="shared" si="5"/>
        <v>0</v>
      </c>
      <c r="N27" s="100">
        <f t="shared" si="5"/>
        <v>0</v>
      </c>
      <c r="O27" s="100">
        <f t="shared" si="5"/>
        <v>0</v>
      </c>
      <c r="P27" s="100">
        <f t="shared" si="5"/>
        <v>0</v>
      </c>
      <c r="Q27" s="100">
        <f t="shared" si="5"/>
        <v>0</v>
      </c>
      <c r="R27" s="100">
        <f t="shared" si="5"/>
        <v>0</v>
      </c>
      <c r="S27" s="100">
        <f t="shared" si="5"/>
        <v>0</v>
      </c>
      <c r="T27" s="100">
        <f t="shared" si="5"/>
        <v>0</v>
      </c>
      <c r="U27" s="100">
        <f t="shared" si="5"/>
        <v>0</v>
      </c>
      <c r="V27" s="100">
        <f t="shared" si="5"/>
        <v>0</v>
      </c>
    </row>
    <row r="28" spans="1:22" ht="15" customHeight="1" x14ac:dyDescent="0.25">
      <c r="A28" s="92" t="s">
        <v>372</v>
      </c>
      <c r="B28" s="100">
        <f>+B27</f>
        <v>0</v>
      </c>
      <c r="C28" s="100">
        <f>+C27*(1+$B$4/100)^-(C25-$B$6)</f>
        <v>0</v>
      </c>
      <c r="D28" s="100">
        <f>+D27*(1+$B$4/100)^-(D25-$B$6)</f>
        <v>0</v>
      </c>
      <c r="E28" s="100">
        <f t="shared" ref="E28:V28" si="6">+C27*(1+$B$4/100)^-(E25-$B$6)</f>
        <v>0</v>
      </c>
      <c r="F28" s="100">
        <f t="shared" si="6"/>
        <v>0</v>
      </c>
      <c r="G28" s="100">
        <f t="shared" si="6"/>
        <v>0</v>
      </c>
      <c r="H28" s="100">
        <f t="shared" si="6"/>
        <v>0</v>
      </c>
      <c r="I28" s="100">
        <f t="shared" si="6"/>
        <v>0</v>
      </c>
      <c r="J28" s="100">
        <f t="shared" si="6"/>
        <v>0</v>
      </c>
      <c r="K28" s="100">
        <f t="shared" si="6"/>
        <v>0</v>
      </c>
      <c r="L28" s="100">
        <f t="shared" si="6"/>
        <v>0</v>
      </c>
      <c r="M28" s="100">
        <f t="shared" si="6"/>
        <v>0</v>
      </c>
      <c r="N28" s="100">
        <f t="shared" si="6"/>
        <v>0</v>
      </c>
      <c r="O28" s="100">
        <f t="shared" si="6"/>
        <v>0</v>
      </c>
      <c r="P28" s="100">
        <f t="shared" si="6"/>
        <v>0</v>
      </c>
      <c r="Q28" s="100">
        <f t="shared" si="6"/>
        <v>0</v>
      </c>
      <c r="R28" s="100">
        <f t="shared" si="6"/>
        <v>0</v>
      </c>
      <c r="S28" s="100">
        <f t="shared" si="6"/>
        <v>0</v>
      </c>
      <c r="T28" s="100">
        <f t="shared" si="6"/>
        <v>0</v>
      </c>
      <c r="U28" s="100">
        <f t="shared" si="6"/>
        <v>0</v>
      </c>
      <c r="V28" s="100">
        <f t="shared" si="6"/>
        <v>0</v>
      </c>
    </row>
    <row r="29" spans="1:22" ht="15.75" thickBot="1" x14ac:dyDescent="0.3">
      <c r="A29" s="126" t="s">
        <v>373</v>
      </c>
      <c r="B29" s="102">
        <f>+B28</f>
        <v>0</v>
      </c>
      <c r="C29" s="104">
        <f t="shared" ref="C29:V29" si="7">+B29+C28</f>
        <v>0</v>
      </c>
      <c r="D29" s="104">
        <f t="shared" si="7"/>
        <v>0</v>
      </c>
      <c r="E29" s="104">
        <f t="shared" si="7"/>
        <v>0</v>
      </c>
      <c r="F29" s="104">
        <f t="shared" si="7"/>
        <v>0</v>
      </c>
      <c r="G29" s="104">
        <f t="shared" si="7"/>
        <v>0</v>
      </c>
      <c r="H29" s="104">
        <f t="shared" si="7"/>
        <v>0</v>
      </c>
      <c r="I29" s="104">
        <f t="shared" si="7"/>
        <v>0</v>
      </c>
      <c r="J29" s="104">
        <f t="shared" si="7"/>
        <v>0</v>
      </c>
      <c r="K29" s="104">
        <f t="shared" si="7"/>
        <v>0</v>
      </c>
      <c r="L29" s="104">
        <f t="shared" si="7"/>
        <v>0</v>
      </c>
      <c r="M29" s="104">
        <f t="shared" si="7"/>
        <v>0</v>
      </c>
      <c r="N29" s="104">
        <f t="shared" si="7"/>
        <v>0</v>
      </c>
      <c r="O29" s="104">
        <f t="shared" si="7"/>
        <v>0</v>
      </c>
      <c r="P29" s="104">
        <f t="shared" si="7"/>
        <v>0</v>
      </c>
      <c r="Q29" s="104">
        <f t="shared" si="7"/>
        <v>0</v>
      </c>
      <c r="R29" s="104">
        <f t="shared" si="7"/>
        <v>0</v>
      </c>
      <c r="S29" s="104">
        <f t="shared" si="7"/>
        <v>0</v>
      </c>
      <c r="T29" s="104">
        <f t="shared" si="7"/>
        <v>0</v>
      </c>
      <c r="U29" s="104">
        <f t="shared" si="7"/>
        <v>0</v>
      </c>
      <c r="V29" s="104">
        <f t="shared" si="7"/>
        <v>0</v>
      </c>
    </row>
    <row r="30" spans="1:22" x14ac:dyDescent="0.25">
      <c r="A30" s="127" t="s">
        <v>374</v>
      </c>
      <c r="B30" s="128">
        <f>HLOOKUP(B21,C25:V29,5)</f>
        <v>0</v>
      </c>
    </row>
    <row r="31" spans="1:22" ht="15" customHeight="1" x14ac:dyDescent="0.25">
      <c r="A31" s="92" t="s">
        <v>375</v>
      </c>
      <c r="B31" s="129">
        <f>NPV(B24/100,C27:INDEX(C25:V29,3,B21))-B26</f>
        <v>0</v>
      </c>
    </row>
    <row r="32" spans="1:22" x14ac:dyDescent="0.25">
      <c r="A32" s="130" t="s">
        <v>334</v>
      </c>
      <c r="B32" s="131" t="e">
        <f>IRR(B27:INDEX(C27:AZ27,1,B21))</f>
        <v>#NUM!</v>
      </c>
    </row>
    <row r="33" spans="1:2" ht="26.25" x14ac:dyDescent="0.25">
      <c r="A33" s="130" t="s">
        <v>378</v>
      </c>
      <c r="B33" s="132" t="e">
        <f>NPER(0,C27,B28)</f>
        <v>#DIV/0!</v>
      </c>
    </row>
    <row r="34" spans="1:2" ht="27" thickBot="1" x14ac:dyDescent="0.3">
      <c r="A34" s="133" t="s">
        <v>379</v>
      </c>
      <c r="B34" s="134" t="e">
        <f>NPER(B24/100,C27,-B26)</f>
        <v>#NUM!</v>
      </c>
    </row>
  </sheetData>
  <sheetProtection algorithmName="SHA-512" hashValue="XqQBE58LKX0vkL03bQuN0PnG2ueW7U9AQJiFHK46tPjjfv+35VcDvDmhhvJY1C5rQJLn+qS5bSACDxh3R/aluQ==" saltValue="rlyzbC+yCYn6X2jADv+W5g==" spinCount="100000" sheet="1" objects="1" scenarios="1"/>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09D19-D332-4B6B-A6FC-9E71737C2CA9}">
  <sheetPr codeName="List8"/>
  <dimension ref="B2:J18"/>
  <sheetViews>
    <sheetView workbookViewId="0">
      <selection activeCell="D16" sqref="D16"/>
    </sheetView>
  </sheetViews>
  <sheetFormatPr defaultRowHeight="15" x14ac:dyDescent="0.25"/>
  <cols>
    <col min="2" max="2" width="28.5703125" customWidth="1"/>
    <col min="3" max="3" width="29.5703125" customWidth="1"/>
    <col min="4" max="4" width="12.7109375" customWidth="1"/>
    <col min="5" max="5" width="18.28515625" customWidth="1"/>
    <col min="6" max="6" width="18.7109375" customWidth="1"/>
    <col min="7" max="7" width="30.85546875" customWidth="1"/>
    <col min="9" max="9" width="13.5703125" customWidth="1"/>
    <col min="10" max="10" width="17.140625" customWidth="1"/>
  </cols>
  <sheetData>
    <row r="2" spans="2:10" x14ac:dyDescent="0.25">
      <c r="B2" s="24" t="s">
        <v>220</v>
      </c>
      <c r="C2" s="25" t="s">
        <v>221</v>
      </c>
      <c r="D2" s="25" t="s">
        <v>222</v>
      </c>
      <c r="E2" s="25" t="s">
        <v>223</v>
      </c>
      <c r="F2" s="25" t="s">
        <v>224</v>
      </c>
      <c r="G2" s="26" t="s">
        <v>225</v>
      </c>
      <c r="H2" s="26" t="s">
        <v>222</v>
      </c>
      <c r="I2" s="26" t="s">
        <v>223</v>
      </c>
      <c r="J2" s="26" t="s">
        <v>224</v>
      </c>
    </row>
    <row r="3" spans="2:10" x14ac:dyDescent="0.25">
      <c r="B3" s="4"/>
      <c r="C3" s="27">
        <v>0.3</v>
      </c>
      <c r="D3" s="27">
        <v>0.2</v>
      </c>
      <c r="E3" s="27">
        <v>0.15</v>
      </c>
      <c r="F3" s="27">
        <v>0.05</v>
      </c>
      <c r="G3" s="28">
        <v>0.15</v>
      </c>
      <c r="H3" s="28">
        <v>0.1</v>
      </c>
      <c r="I3" s="28">
        <v>7.4999999999999997E-2</v>
      </c>
      <c r="J3" s="28">
        <v>2.5000000000000001E-2</v>
      </c>
    </row>
    <row r="4" spans="2:10" x14ac:dyDescent="0.25">
      <c r="C4" s="29"/>
      <c r="D4" s="27">
        <v>0.1</v>
      </c>
      <c r="E4" s="30"/>
      <c r="F4" s="31"/>
      <c r="G4" s="29"/>
      <c r="H4" s="28">
        <v>0.05</v>
      </c>
      <c r="I4" s="30"/>
      <c r="J4" s="31"/>
    </row>
    <row r="5" spans="2:10" x14ac:dyDescent="0.25">
      <c r="C5" s="32"/>
      <c r="D5" s="27">
        <v>0</v>
      </c>
      <c r="E5" s="33"/>
      <c r="F5" s="34"/>
      <c r="G5" s="32"/>
      <c r="H5" s="28">
        <v>0</v>
      </c>
      <c r="I5" s="33"/>
      <c r="J5" s="34"/>
    </row>
    <row r="7" spans="2:10" x14ac:dyDescent="0.25">
      <c r="B7" s="24" t="s">
        <v>226</v>
      </c>
      <c r="C7" s="35" t="s">
        <v>227</v>
      </c>
      <c r="D7" s="35" t="s">
        <v>222</v>
      </c>
      <c r="E7" s="35" t="s">
        <v>223</v>
      </c>
      <c r="F7" s="35" t="s">
        <v>224</v>
      </c>
      <c r="G7" s="35" t="s">
        <v>228</v>
      </c>
    </row>
    <row r="8" spans="2:10" x14ac:dyDescent="0.25">
      <c r="B8" s="35" t="s">
        <v>229</v>
      </c>
      <c r="C8" s="36">
        <v>0.25</v>
      </c>
      <c r="D8" s="36">
        <v>0.2</v>
      </c>
      <c r="E8" s="36">
        <v>0.15</v>
      </c>
      <c r="F8" s="36">
        <v>0.05</v>
      </c>
      <c r="G8" s="36">
        <v>0.15</v>
      </c>
    </row>
    <row r="9" spans="2:10" x14ac:dyDescent="0.25">
      <c r="B9" s="35" t="s">
        <v>230</v>
      </c>
      <c r="C9" s="36">
        <v>0.3</v>
      </c>
      <c r="D9" s="36">
        <v>0.1</v>
      </c>
      <c r="E9" s="37"/>
      <c r="F9" s="38"/>
      <c r="G9" s="38"/>
    </row>
    <row r="10" spans="2:10" x14ac:dyDescent="0.25">
      <c r="B10" s="1"/>
      <c r="C10" s="38"/>
      <c r="D10" s="36">
        <v>0</v>
      </c>
      <c r="E10" s="39"/>
      <c r="F10" s="40"/>
      <c r="G10" s="40"/>
    </row>
    <row r="13" spans="2:10" x14ac:dyDescent="0.25">
      <c r="B13" s="24" t="s">
        <v>231</v>
      </c>
      <c r="C13" s="35" t="s">
        <v>227</v>
      </c>
      <c r="D13" s="35" t="s">
        <v>222</v>
      </c>
    </row>
    <row r="14" spans="2:10" ht="30" x14ac:dyDescent="0.25">
      <c r="B14" s="41" t="s">
        <v>232</v>
      </c>
      <c r="C14" s="36">
        <v>0.45</v>
      </c>
      <c r="D14" s="36">
        <v>0.2</v>
      </c>
    </row>
    <row r="15" spans="2:10" x14ac:dyDescent="0.25">
      <c r="B15" s="41" t="s">
        <v>233</v>
      </c>
      <c r="C15" s="36">
        <v>0.3</v>
      </c>
      <c r="D15" s="36">
        <v>0.1</v>
      </c>
    </row>
    <row r="16" spans="2:10" x14ac:dyDescent="0.25">
      <c r="D16" s="36">
        <v>0</v>
      </c>
    </row>
    <row r="17" spans="2:3" x14ac:dyDescent="0.25">
      <c r="B17" s="8"/>
      <c r="C17" s="35" t="s">
        <v>227</v>
      </c>
    </row>
    <row r="18" spans="2:3" x14ac:dyDescent="0.25">
      <c r="B18" s="8" t="s">
        <v>234</v>
      </c>
      <c r="C18" s="42">
        <v>0.5</v>
      </c>
    </row>
  </sheetData>
  <sheetProtection algorithmName="SHA-512" hashValue="Zn64lHqcFd9bRHHF4KRudXEsb6uvDc7/bRiOVFL19pdP99VYsWTUipyph+2LgdshdGkE4r190iESzb1wa/IjkA==" saltValue="j/4WALIMIQ/BbGAVYMGEfQ==" spinCount="100000" sheet="1" objects="1" scenarios="1"/>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13D7E-694C-46E8-8745-D590A69F2CED}">
  <sheetPr codeName="List6"/>
  <dimension ref="B2:DL5"/>
  <sheetViews>
    <sheetView workbookViewId="0">
      <selection activeCell="M3" sqref="M3"/>
    </sheetView>
  </sheetViews>
  <sheetFormatPr defaultRowHeight="15" x14ac:dyDescent="0.25"/>
  <cols>
    <col min="2" max="2" width="15.140625" customWidth="1"/>
    <col min="4" max="4" width="22.85546875" customWidth="1"/>
    <col min="5" max="5" width="14.5703125" bestFit="1" customWidth="1"/>
    <col min="9" max="9" width="23.140625" bestFit="1" customWidth="1"/>
    <col min="10" max="10" width="28.42578125" customWidth="1"/>
    <col min="11" max="11" width="25.5703125" bestFit="1" customWidth="1"/>
    <col min="12" max="12" width="17.140625" bestFit="1" customWidth="1"/>
    <col min="18" max="18" width="19.85546875" customWidth="1"/>
    <col min="19" max="19" width="23.7109375" bestFit="1" customWidth="1"/>
    <col min="26" max="26" width="11.5703125" bestFit="1" customWidth="1"/>
    <col min="27" max="27" width="10.42578125" bestFit="1" customWidth="1"/>
    <col min="28" max="28" width="18.140625" bestFit="1" customWidth="1"/>
    <col min="29" max="29" width="22.85546875" bestFit="1" customWidth="1"/>
    <col min="33" max="33" width="15.85546875" customWidth="1"/>
    <col min="49" max="49" width="26" bestFit="1" customWidth="1"/>
    <col min="50" max="50" width="18" bestFit="1" customWidth="1"/>
    <col min="51" max="51" width="20.140625" bestFit="1" customWidth="1"/>
    <col min="52" max="52" width="19.5703125" bestFit="1" customWidth="1"/>
    <col min="53" max="53" width="24.5703125" bestFit="1" customWidth="1"/>
    <col min="56" max="56" width="14" bestFit="1" customWidth="1"/>
    <col min="57" max="57" width="19.5703125" customWidth="1"/>
    <col min="58" max="58" width="41.42578125" bestFit="1" customWidth="1"/>
    <col min="64" max="64" width="22.140625" bestFit="1" customWidth="1"/>
    <col min="65" max="65" width="54.140625" bestFit="1" customWidth="1"/>
    <col min="66" max="66" width="25.85546875" bestFit="1" customWidth="1"/>
    <col min="67" max="67" width="37.28515625" bestFit="1" customWidth="1"/>
    <col min="72" max="72" width="19.140625" bestFit="1" customWidth="1"/>
    <col min="76" max="76" width="28.5703125" bestFit="1" customWidth="1"/>
    <col min="77" max="77" width="25.85546875" bestFit="1" customWidth="1"/>
    <col min="80" max="80" width="19" bestFit="1" customWidth="1"/>
    <col min="82" max="82" width="19.42578125" bestFit="1" customWidth="1"/>
    <col min="84" max="84" width="23.85546875" bestFit="1" customWidth="1"/>
    <col min="85" max="85" width="18.5703125" bestFit="1" customWidth="1"/>
    <col min="86" max="86" width="8.85546875" bestFit="1" customWidth="1"/>
    <col min="93" max="93" width="20.28515625" bestFit="1" customWidth="1"/>
    <col min="94" max="94" width="19.42578125" bestFit="1" customWidth="1"/>
    <col min="95" max="95" width="34.5703125" bestFit="1" customWidth="1"/>
    <col min="108" max="108" width="20.28515625" customWidth="1"/>
    <col min="110" max="110" width="28.85546875" bestFit="1" customWidth="1"/>
  </cols>
  <sheetData>
    <row r="2" spans="2:116" x14ac:dyDescent="0.25">
      <c r="B2" t="s">
        <v>413</v>
      </c>
      <c r="C2" t="s">
        <v>414</v>
      </c>
      <c r="D2" t="s">
        <v>415</v>
      </c>
      <c r="E2" t="s">
        <v>1</v>
      </c>
      <c r="F2" t="s">
        <v>2</v>
      </c>
      <c r="G2" t="s">
        <v>3</v>
      </c>
      <c r="H2" t="s">
        <v>4</v>
      </c>
      <c r="I2" t="s">
        <v>320</v>
      </c>
      <c r="J2" t="s">
        <v>416</v>
      </c>
      <c r="K2" t="s">
        <v>323</v>
      </c>
      <c r="L2" t="s">
        <v>325</v>
      </c>
      <c r="M2" t="s">
        <v>327</v>
      </c>
      <c r="N2" t="s">
        <v>330</v>
      </c>
      <c r="O2" t="s">
        <v>332</v>
      </c>
      <c r="P2" t="s">
        <v>334</v>
      </c>
      <c r="Q2" t="s">
        <v>336</v>
      </c>
      <c r="R2" t="s">
        <v>417</v>
      </c>
      <c r="S2" t="s">
        <v>418</v>
      </c>
      <c r="T2" t="s">
        <v>419</v>
      </c>
      <c r="U2" t="s">
        <v>420</v>
      </c>
      <c r="V2" t="s">
        <v>421</v>
      </c>
      <c r="W2" t="s">
        <v>422</v>
      </c>
      <c r="X2" t="s">
        <v>423</v>
      </c>
      <c r="Y2" t="s">
        <v>424</v>
      </c>
      <c r="Z2" t="s">
        <v>425</v>
      </c>
      <c r="AA2" t="s">
        <v>426</v>
      </c>
      <c r="AB2" t="s">
        <v>82</v>
      </c>
      <c r="AC2" t="s">
        <v>6</v>
      </c>
      <c r="AD2" t="s">
        <v>7</v>
      </c>
      <c r="AE2" t="s">
        <v>8</v>
      </c>
      <c r="AF2" t="s">
        <v>9</v>
      </c>
      <c r="AG2" t="s">
        <v>10</v>
      </c>
      <c r="AH2" t="s">
        <v>11</v>
      </c>
      <c r="AI2" t="s">
        <v>12</v>
      </c>
      <c r="AJ2" t="s">
        <v>38</v>
      </c>
      <c r="AK2" t="s">
        <v>37</v>
      </c>
      <c r="AL2" t="s">
        <v>13</v>
      </c>
      <c r="AM2" t="s">
        <v>110</v>
      </c>
      <c r="AN2" t="s">
        <v>77</v>
      </c>
      <c r="AO2" t="s">
        <v>111</v>
      </c>
      <c r="AP2" t="s">
        <v>127</v>
      </c>
      <c r="AQ2" t="s">
        <v>150</v>
      </c>
      <c r="AR2" t="s">
        <v>112</v>
      </c>
      <c r="AS2" t="s">
        <v>134</v>
      </c>
      <c r="AT2" t="s">
        <v>149</v>
      </c>
      <c r="AU2" t="s">
        <v>55</v>
      </c>
      <c r="AV2" t="s">
        <v>427</v>
      </c>
      <c r="AW2" t="s">
        <v>119</v>
      </c>
      <c r="AX2" t="s">
        <v>113</v>
      </c>
      <c r="AY2" t="s">
        <v>453</v>
      </c>
      <c r="AZ2" t="s">
        <v>100</v>
      </c>
      <c r="BA2" t="s">
        <v>99</v>
      </c>
      <c r="BB2" t="s">
        <v>125</v>
      </c>
      <c r="BC2" t="s">
        <v>98</v>
      </c>
      <c r="BD2" t="s">
        <v>428</v>
      </c>
      <c r="BE2" t="s">
        <v>97</v>
      </c>
      <c r="BF2" t="s">
        <v>96</v>
      </c>
      <c r="BG2" t="s">
        <v>429</v>
      </c>
      <c r="BH2" t="s">
        <v>430</v>
      </c>
      <c r="BI2" t="s">
        <v>431</v>
      </c>
      <c r="BJ2" t="s">
        <v>432</v>
      </c>
      <c r="BK2" t="s">
        <v>95</v>
      </c>
      <c r="BL2" t="s">
        <v>120</v>
      </c>
      <c r="BM2" t="s">
        <v>433</v>
      </c>
      <c r="BN2" t="s">
        <v>434</v>
      </c>
      <c r="BO2" t="s">
        <v>435</v>
      </c>
      <c r="BP2" t="s">
        <v>436</v>
      </c>
      <c r="BQ2" t="s">
        <v>199</v>
      </c>
      <c r="BR2" t="s">
        <v>437</v>
      </c>
      <c r="BS2" t="s">
        <v>438</v>
      </c>
      <c r="BT2" t="s">
        <v>439</v>
      </c>
      <c r="BU2" t="s">
        <v>454</v>
      </c>
      <c r="BV2" t="s">
        <v>440</v>
      </c>
      <c r="BW2" t="s">
        <v>441</v>
      </c>
      <c r="BX2" t="s">
        <v>442</v>
      </c>
      <c r="BY2" t="s">
        <v>89</v>
      </c>
      <c r="BZ2" t="s">
        <v>90</v>
      </c>
      <c r="CA2" t="s">
        <v>91</v>
      </c>
      <c r="CB2" t="s">
        <v>78</v>
      </c>
      <c r="CC2" t="s">
        <v>92</v>
      </c>
      <c r="CD2" t="s">
        <v>93</v>
      </c>
      <c r="CE2" t="s">
        <v>94</v>
      </c>
      <c r="CF2" t="s">
        <v>20</v>
      </c>
      <c r="CG2" t="s">
        <v>128</v>
      </c>
      <c r="CH2" t="s">
        <v>443</v>
      </c>
      <c r="CI2" t="s">
        <v>444</v>
      </c>
      <c r="CJ2" t="s">
        <v>40</v>
      </c>
      <c r="CK2" t="s">
        <v>41</v>
      </c>
      <c r="CL2" t="s">
        <v>445</v>
      </c>
      <c r="CM2" t="s">
        <v>17</v>
      </c>
      <c r="CN2" t="s">
        <v>42</v>
      </c>
      <c r="CO2" t="s">
        <v>130</v>
      </c>
      <c r="CP2" t="s">
        <v>131</v>
      </c>
      <c r="CQ2" t="s">
        <v>133</v>
      </c>
      <c r="CR2" t="s">
        <v>446</v>
      </c>
      <c r="CS2" t="s">
        <v>447</v>
      </c>
      <c r="CT2" t="s">
        <v>24</v>
      </c>
      <c r="CU2" t="s">
        <v>25</v>
      </c>
      <c r="CV2" t="s">
        <v>26</v>
      </c>
      <c r="CW2" t="s">
        <v>27</v>
      </c>
      <c r="CX2" t="s">
        <v>448</v>
      </c>
      <c r="CY2" t="s">
        <v>43</v>
      </c>
      <c r="CZ2" t="s">
        <v>30</v>
      </c>
      <c r="DA2" t="s">
        <v>449</v>
      </c>
      <c r="DB2" t="s">
        <v>28</v>
      </c>
      <c r="DC2" t="s">
        <v>29</v>
      </c>
      <c r="DD2" t="s">
        <v>450</v>
      </c>
      <c r="DE2" t="s">
        <v>31</v>
      </c>
      <c r="DF2" t="s">
        <v>32</v>
      </c>
      <c r="DG2" t="s">
        <v>60</v>
      </c>
      <c r="DH2" t="s">
        <v>33</v>
      </c>
      <c r="DI2" t="s">
        <v>61</v>
      </c>
      <c r="DJ2" t="s">
        <v>34</v>
      </c>
      <c r="DK2" t="s">
        <v>451</v>
      </c>
      <c r="DL2" t="s">
        <v>452</v>
      </c>
    </row>
    <row r="3" spans="2:116" x14ac:dyDescent="0.25">
      <c r="B3" t="str">
        <f>'Hodnocení pdf'!C5</f>
        <v>CZ</v>
      </c>
      <c r="C3">
        <f>'Report dat z EP - celkem'!D8</f>
        <v>0</v>
      </c>
      <c r="E3" t="str">
        <f>'Report dat z EP - celkem'!D9</f>
        <v>Vybrat ze seznamu</v>
      </c>
      <c r="F3" t="str">
        <f>'Report dat z EP - celkem'!D10</f>
        <v>Vybrat ze seznamu</v>
      </c>
      <c r="G3">
        <f>'Report dat z EP - celkem'!D11</f>
        <v>0</v>
      </c>
      <c r="H3">
        <f>'Report dat z EP - celkem'!D12</f>
        <v>0</v>
      </c>
      <c r="I3">
        <f>'Report dat z EP - celkem'!D15</f>
        <v>0</v>
      </c>
      <c r="J3">
        <f>'Report dat z EP - celkem'!D16</f>
        <v>0</v>
      </c>
      <c r="K3">
        <f>'Report dat z EP - celkem'!D17</f>
        <v>0</v>
      </c>
      <c r="L3">
        <f>'Report dat z EP - celkem'!D18</f>
        <v>0</v>
      </c>
      <c r="M3" s="6">
        <f>'Hodnocení pdf'!F46</f>
        <v>0</v>
      </c>
      <c r="N3" s="6">
        <f>'Hodnocení pdf'!F47</f>
        <v>0</v>
      </c>
      <c r="O3" s="6">
        <f>'Hodnocení pdf'!F48</f>
        <v>0</v>
      </c>
      <c r="P3" s="149" t="e">
        <f>'Hodnocení pdf'!F49</f>
        <v>#NUM!</v>
      </c>
      <c r="Q3" s="6">
        <f>'Hodnocení pdf'!F50</f>
        <v>0</v>
      </c>
      <c r="R3" s="150" t="e">
        <f>'Hodnocení pdf'!F80</f>
        <v>#DIV/0!</v>
      </c>
      <c r="S3" s="150" t="e">
        <f>'Hodnocení pdf'!G80</f>
        <v>#DIV/0!</v>
      </c>
      <c r="T3" s="150" t="e">
        <f>'Hodnocení pdf'!F81</f>
        <v>#NUM!</v>
      </c>
      <c r="U3" s="150" t="e">
        <f>'Hodnocení pdf'!G81</f>
        <v>#NUM!</v>
      </c>
      <c r="V3" s="151" t="e">
        <f>'Hodnocení pdf'!F79</f>
        <v>#NUM!</v>
      </c>
      <c r="W3" s="151" t="e">
        <f>'Hodnocení pdf'!G79</f>
        <v>#NUM!</v>
      </c>
      <c r="X3">
        <f>'Report dat z EP - celkem'!I159</f>
        <v>0</v>
      </c>
      <c r="Y3">
        <f>'Report dat z EP - celkem'!J159</f>
        <v>0</v>
      </c>
      <c r="Z3">
        <f>'Report dat z EP - celkem'!K159</f>
        <v>0</v>
      </c>
      <c r="AB3">
        <f>'Report dat z EP - celkem'!F49</f>
        <v>0</v>
      </c>
      <c r="AC3">
        <f>'Report dat z EP - celkem'!F50</f>
        <v>0</v>
      </c>
      <c r="AD3">
        <f>'Report dat z EP - celkem'!F51</f>
        <v>0</v>
      </c>
      <c r="AE3">
        <f>'Report dat z EP - celkem'!F52</f>
        <v>0</v>
      </c>
      <c r="AF3">
        <f>'Report dat z EP - celkem'!F53</f>
        <v>0</v>
      </c>
      <c r="AG3">
        <f>'Report dat z EP - celkem'!F54</f>
        <v>0</v>
      </c>
      <c r="AH3">
        <f>'Report dat z EP - celkem'!F55</f>
        <v>0</v>
      </c>
      <c r="AI3">
        <f>'Report dat z EP - celkem'!F56</f>
        <v>0</v>
      </c>
      <c r="AJ3">
        <f>'Report dat z EP - celkem'!F57</f>
        <v>0</v>
      </c>
      <c r="AK3">
        <f>'Report dat z EP - celkem'!F58</f>
        <v>0</v>
      </c>
      <c r="AL3">
        <f>'Report dat z EP - celkem'!F59</f>
        <v>0</v>
      </c>
      <c r="AM3">
        <f>'Report dat z EP - celkem'!F60</f>
        <v>0</v>
      </c>
      <c r="AN3">
        <f>'Report dat z EP - celkem'!F61</f>
        <v>0</v>
      </c>
      <c r="AO3">
        <f>'Report dat z EP - celkem'!F62</f>
        <v>0</v>
      </c>
      <c r="AP3">
        <f>'Report dat z EP - celkem'!F63</f>
        <v>0</v>
      </c>
      <c r="AQ3">
        <f>'Report dat z EP - celkem'!F64</f>
        <v>0</v>
      </c>
      <c r="AR3">
        <f>'Report dat z EP - celkem'!F65</f>
        <v>0</v>
      </c>
      <c r="AS3">
        <f>'Report dat z EP - celkem'!F66</f>
        <v>0</v>
      </c>
      <c r="AT3">
        <f>'Report dat z EP - celkem'!F67</f>
        <v>0</v>
      </c>
      <c r="AW3">
        <f>'Report dat z EP - celkem'!C77</f>
        <v>0</v>
      </c>
      <c r="AX3">
        <f>'Report dat z EP - celkem'!C78</f>
        <v>0</v>
      </c>
      <c r="AY3">
        <f>'Report dat z EP - celkem'!C82</f>
        <v>0</v>
      </c>
      <c r="AZ3">
        <f>'Report dat z EP - celkem'!C83</f>
        <v>0</v>
      </c>
      <c r="BA3">
        <f>'Report dat z EP - celkem'!C84</f>
        <v>0</v>
      </c>
      <c r="BB3">
        <f>'Report dat z EP - celkem'!C85</f>
        <v>0</v>
      </c>
      <c r="BC3">
        <f>'Report dat z EP - celkem'!C89</f>
        <v>0</v>
      </c>
      <c r="BD3">
        <f>'Report dat z EP - celkem'!C91</f>
        <v>0</v>
      </c>
      <c r="BH3">
        <f>'Report dat z EP - celkem'!C90</f>
        <v>0</v>
      </c>
      <c r="BL3" s="6">
        <f>'Report dat z EP - celkem'!H99</f>
        <v>0</v>
      </c>
      <c r="BM3" s="6">
        <f>'Report dat z EP - celkem'!H100</f>
        <v>0</v>
      </c>
      <c r="BN3" s="6">
        <f>'Report dat z EP - celkem'!H101</f>
        <v>0</v>
      </c>
      <c r="BO3" s="6">
        <f>'Report dat z EP - celkem'!H102</f>
        <v>0</v>
      </c>
      <c r="BP3" s="6">
        <f>'Report dat z EP - celkem'!H103</f>
        <v>0</v>
      </c>
      <c r="BQ3" s="6">
        <f>'Report dat z EP - celkem'!H104</f>
        <v>0</v>
      </c>
      <c r="BT3">
        <f>'Report dat z EP - celkem'!C111</f>
        <v>0</v>
      </c>
      <c r="BU3" s="6">
        <f>'Report dat z EP - celkem'!F110</f>
        <v>0</v>
      </c>
      <c r="BX3">
        <f>'Report dat z EP - celkem'!C115</f>
        <v>0</v>
      </c>
      <c r="BY3">
        <f>'Report dat z EP - celkem'!C116</f>
        <v>0</v>
      </c>
      <c r="BZ3">
        <f>'Report dat z EP - celkem'!C117</f>
        <v>0</v>
      </c>
      <c r="CA3">
        <f>'Report dat z EP - celkem'!C118</f>
        <v>0</v>
      </c>
      <c r="CB3">
        <f>'Report dat z EP - celkem'!C119</f>
        <v>0</v>
      </c>
      <c r="CD3">
        <f>'Report dat z EP - celkem'!C120</f>
        <v>0</v>
      </c>
      <c r="CE3">
        <f>'Report dat z EP - celkem'!C121</f>
        <v>0</v>
      </c>
      <c r="CF3">
        <f>'Report dat z EP - celkem'!F127</f>
        <v>0</v>
      </c>
      <c r="CG3">
        <f>'Report dat z EP - celkem'!F128</f>
        <v>0</v>
      </c>
      <c r="CH3">
        <f>'Report dat z EP - celkem'!F129</f>
        <v>0</v>
      </c>
      <c r="CI3">
        <f>'Report dat z EP - celkem'!F130</f>
        <v>0</v>
      </c>
      <c r="CJ3">
        <f>'Report dat z EP - celkem'!F131</f>
        <v>0</v>
      </c>
      <c r="CK3">
        <f>'Report dat z EP - celkem'!F132</f>
        <v>0</v>
      </c>
      <c r="CL3">
        <f>'Report dat z EP - celkem'!F133</f>
        <v>0</v>
      </c>
      <c r="CM3" s="149">
        <f>'Report dat z EP - celkem'!F134</f>
        <v>0</v>
      </c>
      <c r="CN3">
        <f>'Report dat z EP - celkem'!F135</f>
        <v>0</v>
      </c>
      <c r="CO3">
        <f>'Report dat z EP - celkem'!C85</f>
        <v>0</v>
      </c>
      <c r="CP3" s="6">
        <f>'Report dat z EP - celkem'!H103</f>
        <v>0</v>
      </c>
      <c r="CQ3" s="6">
        <f>'Report dat z EP - celkem'!F76</f>
        <v>0</v>
      </c>
      <c r="CT3">
        <f>'Report dat z EP - celkem'!F141</f>
        <v>0</v>
      </c>
      <c r="CU3">
        <f>'Report dat z EP - celkem'!F142</f>
        <v>0</v>
      </c>
      <c r="CV3">
        <f>'Report dat z EP - celkem'!F143</f>
        <v>0</v>
      </c>
      <c r="CW3">
        <f>'Report dat z EP - celkem'!F144</f>
        <v>0</v>
      </c>
      <c r="CX3">
        <f>'Report dat z EP - celkem'!F145</f>
        <v>0</v>
      </c>
      <c r="CY3">
        <f>'Report dat z EP - celkem'!F146</f>
        <v>0</v>
      </c>
      <c r="CZ3">
        <f>'Report dat z EP - celkem'!F147</f>
        <v>0</v>
      </c>
      <c r="DA3">
        <f>'Report dat z EP - celkem'!F148</f>
        <v>0</v>
      </c>
      <c r="DB3">
        <f>'Report dat z EP - celkem'!F149</f>
        <v>0</v>
      </c>
      <c r="DC3">
        <f>'Report dat z EP - celkem'!F150</f>
        <v>0</v>
      </c>
      <c r="DD3">
        <f>'Report dat z EP - celkem'!F152</f>
        <v>0</v>
      </c>
      <c r="DE3">
        <f>'Report dat z EP - celkem'!F153</f>
        <v>0</v>
      </c>
      <c r="DF3">
        <f>'Report dat z EP - celkem'!F154</f>
        <v>0</v>
      </c>
      <c r="DG3">
        <f>'Report dat z EP - celkem'!F155</f>
        <v>0</v>
      </c>
      <c r="DH3">
        <f>'Report dat z EP - celkem'!F156</f>
        <v>0</v>
      </c>
      <c r="DI3">
        <f>'Report dat z EP - celkem'!F157</f>
        <v>0</v>
      </c>
      <c r="DJ3">
        <f>'Report dat z EP - celkem'!F158</f>
        <v>0</v>
      </c>
    </row>
    <row r="5" spans="2:116" x14ac:dyDescent="0.25">
      <c r="AH5" s="8"/>
      <c r="AI5" s="8"/>
      <c r="AJ5" s="8"/>
      <c r="AK5" s="8"/>
      <c r="AL5" s="8"/>
      <c r="AM5" s="8"/>
      <c r="AN5" s="8"/>
      <c r="AO5" s="8"/>
      <c r="AP5" s="19"/>
      <c r="AQ5" s="19"/>
      <c r="AR5" s="20"/>
      <c r="AS5" s="20"/>
      <c r="AT5" s="19"/>
      <c r="AU5" s="152"/>
      <c r="AV5" s="152"/>
    </row>
  </sheetData>
  <sheetProtection algorithmName="SHA-512" hashValue="R6ySWXcjBUgdg96KdyBUFCndYMl1E7u+qNELv4EbOrwD7tw8I9Bz5QT/sq0p6jEjpVtE5ztfae7LGkmpllNykA==" saltValue="+0iiWx55wdBLV/iyQhOc6Q==" spinCount="100000" sheet="1" objects="1" scenarios="1"/>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A25C0-6914-4C7B-B247-A8919DDF8508}">
  <sheetPr codeName="List1"/>
  <dimension ref="A1:I101"/>
  <sheetViews>
    <sheetView workbookViewId="0">
      <selection activeCell="F41" sqref="F41"/>
    </sheetView>
  </sheetViews>
  <sheetFormatPr defaultColWidth="8" defaultRowHeight="15.75" x14ac:dyDescent="0.25"/>
  <cols>
    <col min="1" max="1" width="8" style="54"/>
    <col min="2" max="2" width="13.140625" style="54" customWidth="1"/>
    <col min="3" max="3" width="15.42578125" style="54" customWidth="1"/>
    <col min="4" max="4" width="19.42578125" style="54" customWidth="1"/>
    <col min="5" max="5" width="43.85546875" style="54" customWidth="1"/>
    <col min="6" max="6" width="17.85546875" style="54" bestFit="1" customWidth="1"/>
    <col min="7" max="7" width="17.7109375" style="54" customWidth="1"/>
    <col min="8" max="8" width="9.140625" style="54" bestFit="1" customWidth="1"/>
    <col min="9" max="256" width="8" style="54"/>
    <col min="257" max="257" width="9.42578125" style="54" customWidth="1"/>
    <col min="258" max="258" width="16" style="54" customWidth="1"/>
    <col min="259" max="259" width="12" style="54" customWidth="1"/>
    <col min="260" max="260" width="13.5703125" style="54" customWidth="1"/>
    <col min="261" max="261" width="11.42578125" style="54" customWidth="1"/>
    <col min="262" max="262" width="8" style="54"/>
    <col min="263" max="263" width="18.42578125" style="54" customWidth="1"/>
    <col min="264" max="512" width="8" style="54"/>
    <col min="513" max="513" width="9.42578125" style="54" customWidth="1"/>
    <col min="514" max="514" width="16" style="54" customWidth="1"/>
    <col min="515" max="515" width="12" style="54" customWidth="1"/>
    <col min="516" max="516" width="13.5703125" style="54" customWidth="1"/>
    <col min="517" max="517" width="11.42578125" style="54" customWidth="1"/>
    <col min="518" max="518" width="8" style="54"/>
    <col min="519" max="519" width="18.42578125" style="54" customWidth="1"/>
    <col min="520" max="768" width="8" style="54"/>
    <col min="769" max="769" width="9.42578125" style="54" customWidth="1"/>
    <col min="770" max="770" width="16" style="54" customWidth="1"/>
    <col min="771" max="771" width="12" style="54" customWidth="1"/>
    <col min="772" max="772" width="13.5703125" style="54" customWidth="1"/>
    <col min="773" max="773" width="11.42578125" style="54" customWidth="1"/>
    <col min="774" max="774" width="8" style="54"/>
    <col min="775" max="775" width="18.42578125" style="54" customWidth="1"/>
    <col min="776" max="1024" width="8" style="54"/>
    <col min="1025" max="1025" width="9.42578125" style="54" customWidth="1"/>
    <col min="1026" max="1026" width="16" style="54" customWidth="1"/>
    <col min="1027" max="1027" width="12" style="54" customWidth="1"/>
    <col min="1028" max="1028" width="13.5703125" style="54" customWidth="1"/>
    <col min="1029" max="1029" width="11.42578125" style="54" customWidth="1"/>
    <col min="1030" max="1030" width="8" style="54"/>
    <col min="1031" max="1031" width="18.42578125" style="54" customWidth="1"/>
    <col min="1032" max="1280" width="8" style="54"/>
    <col min="1281" max="1281" width="9.42578125" style="54" customWidth="1"/>
    <col min="1282" max="1282" width="16" style="54" customWidth="1"/>
    <col min="1283" max="1283" width="12" style="54" customWidth="1"/>
    <col min="1284" max="1284" width="13.5703125" style="54" customWidth="1"/>
    <col min="1285" max="1285" width="11.42578125" style="54" customWidth="1"/>
    <col min="1286" max="1286" width="8" style="54"/>
    <col min="1287" max="1287" width="18.42578125" style="54" customWidth="1"/>
    <col min="1288" max="1536" width="8" style="54"/>
    <col min="1537" max="1537" width="9.42578125" style="54" customWidth="1"/>
    <col min="1538" max="1538" width="16" style="54" customWidth="1"/>
    <col min="1539" max="1539" width="12" style="54" customWidth="1"/>
    <col min="1540" max="1540" width="13.5703125" style="54" customWidth="1"/>
    <col min="1541" max="1541" width="11.42578125" style="54" customWidth="1"/>
    <col min="1542" max="1542" width="8" style="54"/>
    <col min="1543" max="1543" width="18.42578125" style="54" customWidth="1"/>
    <col min="1544" max="1792" width="8" style="54"/>
    <col min="1793" max="1793" width="9.42578125" style="54" customWidth="1"/>
    <col min="1794" max="1794" width="16" style="54" customWidth="1"/>
    <col min="1795" max="1795" width="12" style="54" customWidth="1"/>
    <col min="1796" max="1796" width="13.5703125" style="54" customWidth="1"/>
    <col min="1797" max="1797" width="11.42578125" style="54" customWidth="1"/>
    <col min="1798" max="1798" width="8" style="54"/>
    <col min="1799" max="1799" width="18.42578125" style="54" customWidth="1"/>
    <col min="1800" max="2048" width="8" style="54"/>
    <col min="2049" max="2049" width="9.42578125" style="54" customWidth="1"/>
    <col min="2050" max="2050" width="16" style="54" customWidth="1"/>
    <col min="2051" max="2051" width="12" style="54" customWidth="1"/>
    <col min="2052" max="2052" width="13.5703125" style="54" customWidth="1"/>
    <col min="2053" max="2053" width="11.42578125" style="54" customWidth="1"/>
    <col min="2054" max="2054" width="8" style="54"/>
    <col min="2055" max="2055" width="18.42578125" style="54" customWidth="1"/>
    <col min="2056" max="2304" width="8" style="54"/>
    <col min="2305" max="2305" width="9.42578125" style="54" customWidth="1"/>
    <col min="2306" max="2306" width="16" style="54" customWidth="1"/>
    <col min="2307" max="2307" width="12" style="54" customWidth="1"/>
    <col min="2308" max="2308" width="13.5703125" style="54" customWidth="1"/>
    <col min="2309" max="2309" width="11.42578125" style="54" customWidth="1"/>
    <col min="2310" max="2310" width="8" style="54"/>
    <col min="2311" max="2311" width="18.42578125" style="54" customWidth="1"/>
    <col min="2312" max="2560" width="8" style="54"/>
    <col min="2561" max="2561" width="9.42578125" style="54" customWidth="1"/>
    <col min="2562" max="2562" width="16" style="54" customWidth="1"/>
    <col min="2563" max="2563" width="12" style="54" customWidth="1"/>
    <col min="2564" max="2564" width="13.5703125" style="54" customWidth="1"/>
    <col min="2565" max="2565" width="11.42578125" style="54" customWidth="1"/>
    <col min="2566" max="2566" width="8" style="54"/>
    <col min="2567" max="2567" width="18.42578125" style="54" customWidth="1"/>
    <col min="2568" max="2816" width="8" style="54"/>
    <col min="2817" max="2817" width="9.42578125" style="54" customWidth="1"/>
    <col min="2818" max="2818" width="16" style="54" customWidth="1"/>
    <col min="2819" max="2819" width="12" style="54" customWidth="1"/>
    <col min="2820" max="2820" width="13.5703125" style="54" customWidth="1"/>
    <col min="2821" max="2821" width="11.42578125" style="54" customWidth="1"/>
    <col min="2822" max="2822" width="8" style="54"/>
    <col min="2823" max="2823" width="18.42578125" style="54" customWidth="1"/>
    <col min="2824" max="3072" width="8" style="54"/>
    <col min="3073" max="3073" width="9.42578125" style="54" customWidth="1"/>
    <col min="3074" max="3074" width="16" style="54" customWidth="1"/>
    <col min="3075" max="3075" width="12" style="54" customWidth="1"/>
    <col min="3076" max="3076" width="13.5703125" style="54" customWidth="1"/>
    <col min="3077" max="3077" width="11.42578125" style="54" customWidth="1"/>
    <col min="3078" max="3078" width="8" style="54"/>
    <col min="3079" max="3079" width="18.42578125" style="54" customWidth="1"/>
    <col min="3080" max="3328" width="8" style="54"/>
    <col min="3329" max="3329" width="9.42578125" style="54" customWidth="1"/>
    <col min="3330" max="3330" width="16" style="54" customWidth="1"/>
    <col min="3331" max="3331" width="12" style="54" customWidth="1"/>
    <col min="3332" max="3332" width="13.5703125" style="54" customWidth="1"/>
    <col min="3333" max="3333" width="11.42578125" style="54" customWidth="1"/>
    <col min="3334" max="3334" width="8" style="54"/>
    <col min="3335" max="3335" width="18.42578125" style="54" customWidth="1"/>
    <col min="3336" max="3584" width="8" style="54"/>
    <col min="3585" max="3585" width="9.42578125" style="54" customWidth="1"/>
    <col min="3586" max="3586" width="16" style="54" customWidth="1"/>
    <col min="3587" max="3587" width="12" style="54" customWidth="1"/>
    <col min="3588" max="3588" width="13.5703125" style="54" customWidth="1"/>
    <col min="3589" max="3589" width="11.42578125" style="54" customWidth="1"/>
    <col min="3590" max="3590" width="8" style="54"/>
    <col min="3591" max="3591" width="18.42578125" style="54" customWidth="1"/>
    <col min="3592" max="3840" width="8" style="54"/>
    <col min="3841" max="3841" width="9.42578125" style="54" customWidth="1"/>
    <col min="3842" max="3842" width="16" style="54" customWidth="1"/>
    <col min="3843" max="3843" width="12" style="54" customWidth="1"/>
    <col min="3844" max="3844" width="13.5703125" style="54" customWidth="1"/>
    <col min="3845" max="3845" width="11.42578125" style="54" customWidth="1"/>
    <col min="3846" max="3846" width="8" style="54"/>
    <col min="3847" max="3847" width="18.42578125" style="54" customWidth="1"/>
    <col min="3848" max="4096" width="8" style="54"/>
    <col min="4097" max="4097" width="9.42578125" style="54" customWidth="1"/>
    <col min="4098" max="4098" width="16" style="54" customWidth="1"/>
    <col min="4099" max="4099" width="12" style="54" customWidth="1"/>
    <col min="4100" max="4100" width="13.5703125" style="54" customWidth="1"/>
    <col min="4101" max="4101" width="11.42578125" style="54" customWidth="1"/>
    <col min="4102" max="4102" width="8" style="54"/>
    <col min="4103" max="4103" width="18.42578125" style="54" customWidth="1"/>
    <col min="4104" max="4352" width="8" style="54"/>
    <col min="4353" max="4353" width="9.42578125" style="54" customWidth="1"/>
    <col min="4354" max="4354" width="16" style="54" customWidth="1"/>
    <col min="4355" max="4355" width="12" style="54" customWidth="1"/>
    <col min="4356" max="4356" width="13.5703125" style="54" customWidth="1"/>
    <col min="4357" max="4357" width="11.42578125" style="54" customWidth="1"/>
    <col min="4358" max="4358" width="8" style="54"/>
    <col min="4359" max="4359" width="18.42578125" style="54" customWidth="1"/>
    <col min="4360" max="4608" width="8" style="54"/>
    <col min="4609" max="4609" width="9.42578125" style="54" customWidth="1"/>
    <col min="4610" max="4610" width="16" style="54" customWidth="1"/>
    <col min="4611" max="4611" width="12" style="54" customWidth="1"/>
    <col min="4612" max="4612" width="13.5703125" style="54" customWidth="1"/>
    <col min="4613" max="4613" width="11.42578125" style="54" customWidth="1"/>
    <col min="4614" max="4614" width="8" style="54"/>
    <col min="4615" max="4615" width="18.42578125" style="54" customWidth="1"/>
    <col min="4616" max="4864" width="8" style="54"/>
    <col min="4865" max="4865" width="9.42578125" style="54" customWidth="1"/>
    <col min="4866" max="4866" width="16" style="54" customWidth="1"/>
    <col min="4867" max="4867" width="12" style="54" customWidth="1"/>
    <col min="4868" max="4868" width="13.5703125" style="54" customWidth="1"/>
    <col min="4869" max="4869" width="11.42578125" style="54" customWidth="1"/>
    <col min="4870" max="4870" width="8" style="54"/>
    <col min="4871" max="4871" width="18.42578125" style="54" customWidth="1"/>
    <col min="4872" max="5120" width="8" style="54"/>
    <col min="5121" max="5121" width="9.42578125" style="54" customWidth="1"/>
    <col min="5122" max="5122" width="16" style="54" customWidth="1"/>
    <col min="5123" max="5123" width="12" style="54" customWidth="1"/>
    <col min="5124" max="5124" width="13.5703125" style="54" customWidth="1"/>
    <col min="5125" max="5125" width="11.42578125" style="54" customWidth="1"/>
    <col min="5126" max="5126" width="8" style="54"/>
    <col min="5127" max="5127" width="18.42578125" style="54" customWidth="1"/>
    <col min="5128" max="5376" width="8" style="54"/>
    <col min="5377" max="5377" width="9.42578125" style="54" customWidth="1"/>
    <col min="5378" max="5378" width="16" style="54" customWidth="1"/>
    <col min="5379" max="5379" width="12" style="54" customWidth="1"/>
    <col min="5380" max="5380" width="13.5703125" style="54" customWidth="1"/>
    <col min="5381" max="5381" width="11.42578125" style="54" customWidth="1"/>
    <col min="5382" max="5382" width="8" style="54"/>
    <col min="5383" max="5383" width="18.42578125" style="54" customWidth="1"/>
    <col min="5384" max="5632" width="8" style="54"/>
    <col min="5633" max="5633" width="9.42578125" style="54" customWidth="1"/>
    <col min="5634" max="5634" width="16" style="54" customWidth="1"/>
    <col min="5635" max="5635" width="12" style="54" customWidth="1"/>
    <col min="5636" max="5636" width="13.5703125" style="54" customWidth="1"/>
    <col min="5637" max="5637" width="11.42578125" style="54" customWidth="1"/>
    <col min="5638" max="5638" width="8" style="54"/>
    <col min="5639" max="5639" width="18.42578125" style="54" customWidth="1"/>
    <col min="5640" max="5888" width="8" style="54"/>
    <col min="5889" max="5889" width="9.42578125" style="54" customWidth="1"/>
    <col min="5890" max="5890" width="16" style="54" customWidth="1"/>
    <col min="5891" max="5891" width="12" style="54" customWidth="1"/>
    <col min="5892" max="5892" width="13.5703125" style="54" customWidth="1"/>
    <col min="5893" max="5893" width="11.42578125" style="54" customWidth="1"/>
    <col min="5894" max="5894" width="8" style="54"/>
    <col min="5895" max="5895" width="18.42578125" style="54" customWidth="1"/>
    <col min="5896" max="6144" width="8" style="54"/>
    <col min="6145" max="6145" width="9.42578125" style="54" customWidth="1"/>
    <col min="6146" max="6146" width="16" style="54" customWidth="1"/>
    <col min="6147" max="6147" width="12" style="54" customWidth="1"/>
    <col min="6148" max="6148" width="13.5703125" style="54" customWidth="1"/>
    <col min="6149" max="6149" width="11.42578125" style="54" customWidth="1"/>
    <col min="6150" max="6150" width="8" style="54"/>
    <col min="6151" max="6151" width="18.42578125" style="54" customWidth="1"/>
    <col min="6152" max="6400" width="8" style="54"/>
    <col min="6401" max="6401" width="9.42578125" style="54" customWidth="1"/>
    <col min="6402" max="6402" width="16" style="54" customWidth="1"/>
    <col min="6403" max="6403" width="12" style="54" customWidth="1"/>
    <col min="6404" max="6404" width="13.5703125" style="54" customWidth="1"/>
    <col min="6405" max="6405" width="11.42578125" style="54" customWidth="1"/>
    <col min="6406" max="6406" width="8" style="54"/>
    <col min="6407" max="6407" width="18.42578125" style="54" customWidth="1"/>
    <col min="6408" max="6656" width="8" style="54"/>
    <col min="6657" max="6657" width="9.42578125" style="54" customWidth="1"/>
    <col min="6658" max="6658" width="16" style="54" customWidth="1"/>
    <col min="6659" max="6659" width="12" style="54" customWidth="1"/>
    <col min="6660" max="6660" width="13.5703125" style="54" customWidth="1"/>
    <col min="6661" max="6661" width="11.42578125" style="54" customWidth="1"/>
    <col min="6662" max="6662" width="8" style="54"/>
    <col min="6663" max="6663" width="18.42578125" style="54" customWidth="1"/>
    <col min="6664" max="6912" width="8" style="54"/>
    <col min="6913" max="6913" width="9.42578125" style="54" customWidth="1"/>
    <col min="6914" max="6914" width="16" style="54" customWidth="1"/>
    <col min="6915" max="6915" width="12" style="54" customWidth="1"/>
    <col min="6916" max="6916" width="13.5703125" style="54" customWidth="1"/>
    <col min="6917" max="6917" width="11.42578125" style="54" customWidth="1"/>
    <col min="6918" max="6918" width="8" style="54"/>
    <col min="6919" max="6919" width="18.42578125" style="54" customWidth="1"/>
    <col min="6920" max="7168" width="8" style="54"/>
    <col min="7169" max="7169" width="9.42578125" style="54" customWidth="1"/>
    <col min="7170" max="7170" width="16" style="54" customWidth="1"/>
    <col min="7171" max="7171" width="12" style="54" customWidth="1"/>
    <col min="7172" max="7172" width="13.5703125" style="54" customWidth="1"/>
    <col min="7173" max="7173" width="11.42578125" style="54" customWidth="1"/>
    <col min="7174" max="7174" width="8" style="54"/>
    <col min="7175" max="7175" width="18.42578125" style="54" customWidth="1"/>
    <col min="7176" max="7424" width="8" style="54"/>
    <col min="7425" max="7425" width="9.42578125" style="54" customWidth="1"/>
    <col min="7426" max="7426" width="16" style="54" customWidth="1"/>
    <col min="7427" max="7427" width="12" style="54" customWidth="1"/>
    <col min="7428" max="7428" width="13.5703125" style="54" customWidth="1"/>
    <col min="7429" max="7429" width="11.42578125" style="54" customWidth="1"/>
    <col min="7430" max="7430" width="8" style="54"/>
    <col min="7431" max="7431" width="18.42578125" style="54" customWidth="1"/>
    <col min="7432" max="7680" width="8" style="54"/>
    <col min="7681" max="7681" width="9.42578125" style="54" customWidth="1"/>
    <col min="7682" max="7682" width="16" style="54" customWidth="1"/>
    <col min="7683" max="7683" width="12" style="54" customWidth="1"/>
    <col min="7684" max="7684" width="13.5703125" style="54" customWidth="1"/>
    <col min="7685" max="7685" width="11.42578125" style="54" customWidth="1"/>
    <col min="7686" max="7686" width="8" style="54"/>
    <col min="7687" max="7687" width="18.42578125" style="54" customWidth="1"/>
    <col min="7688" max="7936" width="8" style="54"/>
    <col min="7937" max="7937" width="9.42578125" style="54" customWidth="1"/>
    <col min="7938" max="7938" width="16" style="54" customWidth="1"/>
    <col min="7939" max="7939" width="12" style="54" customWidth="1"/>
    <col min="7940" max="7940" width="13.5703125" style="54" customWidth="1"/>
    <col min="7941" max="7941" width="11.42578125" style="54" customWidth="1"/>
    <col min="7942" max="7942" width="8" style="54"/>
    <col min="7943" max="7943" width="18.42578125" style="54" customWidth="1"/>
    <col min="7944" max="8192" width="8" style="54"/>
    <col min="8193" max="8193" width="9.42578125" style="54" customWidth="1"/>
    <col min="8194" max="8194" width="16" style="54" customWidth="1"/>
    <col min="8195" max="8195" width="12" style="54" customWidth="1"/>
    <col min="8196" max="8196" width="13.5703125" style="54" customWidth="1"/>
    <col min="8197" max="8197" width="11.42578125" style="54" customWidth="1"/>
    <col min="8198" max="8198" width="8" style="54"/>
    <col min="8199" max="8199" width="18.42578125" style="54" customWidth="1"/>
    <col min="8200" max="8448" width="8" style="54"/>
    <col min="8449" max="8449" width="9.42578125" style="54" customWidth="1"/>
    <col min="8450" max="8450" width="16" style="54" customWidth="1"/>
    <col min="8451" max="8451" width="12" style="54" customWidth="1"/>
    <col min="8452" max="8452" width="13.5703125" style="54" customWidth="1"/>
    <col min="8453" max="8453" width="11.42578125" style="54" customWidth="1"/>
    <col min="8454" max="8454" width="8" style="54"/>
    <col min="8455" max="8455" width="18.42578125" style="54" customWidth="1"/>
    <col min="8456" max="8704" width="8" style="54"/>
    <col min="8705" max="8705" width="9.42578125" style="54" customWidth="1"/>
    <col min="8706" max="8706" width="16" style="54" customWidth="1"/>
    <col min="8707" max="8707" width="12" style="54" customWidth="1"/>
    <col min="8708" max="8708" width="13.5703125" style="54" customWidth="1"/>
    <col min="8709" max="8709" width="11.42578125" style="54" customWidth="1"/>
    <col min="8710" max="8710" width="8" style="54"/>
    <col min="8711" max="8711" width="18.42578125" style="54" customWidth="1"/>
    <col min="8712" max="8960" width="8" style="54"/>
    <col min="8961" max="8961" width="9.42578125" style="54" customWidth="1"/>
    <col min="8962" max="8962" width="16" style="54" customWidth="1"/>
    <col min="8963" max="8963" width="12" style="54" customWidth="1"/>
    <col min="8964" max="8964" width="13.5703125" style="54" customWidth="1"/>
    <col min="8965" max="8965" width="11.42578125" style="54" customWidth="1"/>
    <col min="8966" max="8966" width="8" style="54"/>
    <col min="8967" max="8967" width="18.42578125" style="54" customWidth="1"/>
    <col min="8968" max="9216" width="8" style="54"/>
    <col min="9217" max="9217" width="9.42578125" style="54" customWidth="1"/>
    <col min="9218" max="9218" width="16" style="54" customWidth="1"/>
    <col min="9219" max="9219" width="12" style="54" customWidth="1"/>
    <col min="9220" max="9220" width="13.5703125" style="54" customWidth="1"/>
    <col min="9221" max="9221" width="11.42578125" style="54" customWidth="1"/>
    <col min="9222" max="9222" width="8" style="54"/>
    <col min="9223" max="9223" width="18.42578125" style="54" customWidth="1"/>
    <col min="9224" max="9472" width="8" style="54"/>
    <col min="9473" max="9473" width="9.42578125" style="54" customWidth="1"/>
    <col min="9474" max="9474" width="16" style="54" customWidth="1"/>
    <col min="9475" max="9475" width="12" style="54" customWidth="1"/>
    <col min="9476" max="9476" width="13.5703125" style="54" customWidth="1"/>
    <col min="9477" max="9477" width="11.42578125" style="54" customWidth="1"/>
    <col min="9478" max="9478" width="8" style="54"/>
    <col min="9479" max="9479" width="18.42578125" style="54" customWidth="1"/>
    <col min="9480" max="9728" width="8" style="54"/>
    <col min="9729" max="9729" width="9.42578125" style="54" customWidth="1"/>
    <col min="9730" max="9730" width="16" style="54" customWidth="1"/>
    <col min="9731" max="9731" width="12" style="54" customWidth="1"/>
    <col min="9732" max="9732" width="13.5703125" style="54" customWidth="1"/>
    <col min="9733" max="9733" width="11.42578125" style="54" customWidth="1"/>
    <col min="9734" max="9734" width="8" style="54"/>
    <col min="9735" max="9735" width="18.42578125" style="54" customWidth="1"/>
    <col min="9736" max="9984" width="8" style="54"/>
    <col min="9985" max="9985" width="9.42578125" style="54" customWidth="1"/>
    <col min="9986" max="9986" width="16" style="54" customWidth="1"/>
    <col min="9987" max="9987" width="12" style="54" customWidth="1"/>
    <col min="9988" max="9988" width="13.5703125" style="54" customWidth="1"/>
    <col min="9989" max="9989" width="11.42578125" style="54" customWidth="1"/>
    <col min="9990" max="9990" width="8" style="54"/>
    <col min="9991" max="9991" width="18.42578125" style="54" customWidth="1"/>
    <col min="9992" max="10240" width="8" style="54"/>
    <col min="10241" max="10241" width="9.42578125" style="54" customWidth="1"/>
    <col min="10242" max="10242" width="16" style="54" customWidth="1"/>
    <col min="10243" max="10243" width="12" style="54" customWidth="1"/>
    <col min="10244" max="10244" width="13.5703125" style="54" customWidth="1"/>
    <col min="10245" max="10245" width="11.42578125" style="54" customWidth="1"/>
    <col min="10246" max="10246" width="8" style="54"/>
    <col min="10247" max="10247" width="18.42578125" style="54" customWidth="1"/>
    <col min="10248" max="10496" width="8" style="54"/>
    <col min="10497" max="10497" width="9.42578125" style="54" customWidth="1"/>
    <col min="10498" max="10498" width="16" style="54" customWidth="1"/>
    <col min="10499" max="10499" width="12" style="54" customWidth="1"/>
    <col min="10500" max="10500" width="13.5703125" style="54" customWidth="1"/>
    <col min="10501" max="10501" width="11.42578125" style="54" customWidth="1"/>
    <col min="10502" max="10502" width="8" style="54"/>
    <col min="10503" max="10503" width="18.42578125" style="54" customWidth="1"/>
    <col min="10504" max="10752" width="8" style="54"/>
    <col min="10753" max="10753" width="9.42578125" style="54" customWidth="1"/>
    <col min="10754" max="10754" width="16" style="54" customWidth="1"/>
    <col min="10755" max="10755" width="12" style="54" customWidth="1"/>
    <col min="10756" max="10756" width="13.5703125" style="54" customWidth="1"/>
    <col min="10757" max="10757" width="11.42578125" style="54" customWidth="1"/>
    <col min="10758" max="10758" width="8" style="54"/>
    <col min="10759" max="10759" width="18.42578125" style="54" customWidth="1"/>
    <col min="10760" max="11008" width="8" style="54"/>
    <col min="11009" max="11009" width="9.42578125" style="54" customWidth="1"/>
    <col min="11010" max="11010" width="16" style="54" customWidth="1"/>
    <col min="11011" max="11011" width="12" style="54" customWidth="1"/>
    <col min="11012" max="11012" width="13.5703125" style="54" customWidth="1"/>
    <col min="11013" max="11013" width="11.42578125" style="54" customWidth="1"/>
    <col min="11014" max="11014" width="8" style="54"/>
    <col min="11015" max="11015" width="18.42578125" style="54" customWidth="1"/>
    <col min="11016" max="11264" width="8" style="54"/>
    <col min="11265" max="11265" width="9.42578125" style="54" customWidth="1"/>
    <col min="11266" max="11266" width="16" style="54" customWidth="1"/>
    <col min="11267" max="11267" width="12" style="54" customWidth="1"/>
    <col min="11268" max="11268" width="13.5703125" style="54" customWidth="1"/>
    <col min="11269" max="11269" width="11.42578125" style="54" customWidth="1"/>
    <col min="11270" max="11270" width="8" style="54"/>
    <col min="11271" max="11271" width="18.42578125" style="54" customWidth="1"/>
    <col min="11272" max="11520" width="8" style="54"/>
    <col min="11521" max="11521" width="9.42578125" style="54" customWidth="1"/>
    <col min="11522" max="11522" width="16" style="54" customWidth="1"/>
    <col min="11523" max="11523" width="12" style="54" customWidth="1"/>
    <col min="11524" max="11524" width="13.5703125" style="54" customWidth="1"/>
    <col min="11525" max="11525" width="11.42578125" style="54" customWidth="1"/>
    <col min="11526" max="11526" width="8" style="54"/>
    <col min="11527" max="11527" width="18.42578125" style="54" customWidth="1"/>
    <col min="11528" max="11776" width="8" style="54"/>
    <col min="11777" max="11777" width="9.42578125" style="54" customWidth="1"/>
    <col min="11778" max="11778" width="16" style="54" customWidth="1"/>
    <col min="11779" max="11779" width="12" style="54" customWidth="1"/>
    <col min="11780" max="11780" width="13.5703125" style="54" customWidth="1"/>
    <col min="11781" max="11781" width="11.42578125" style="54" customWidth="1"/>
    <col min="11782" max="11782" width="8" style="54"/>
    <col min="11783" max="11783" width="18.42578125" style="54" customWidth="1"/>
    <col min="11784" max="12032" width="8" style="54"/>
    <col min="12033" max="12033" width="9.42578125" style="54" customWidth="1"/>
    <col min="12034" max="12034" width="16" style="54" customWidth="1"/>
    <col min="12035" max="12035" width="12" style="54" customWidth="1"/>
    <col min="12036" max="12036" width="13.5703125" style="54" customWidth="1"/>
    <col min="12037" max="12037" width="11.42578125" style="54" customWidth="1"/>
    <col min="12038" max="12038" width="8" style="54"/>
    <col min="12039" max="12039" width="18.42578125" style="54" customWidth="1"/>
    <col min="12040" max="12288" width="8" style="54"/>
    <col min="12289" max="12289" width="9.42578125" style="54" customWidth="1"/>
    <col min="12290" max="12290" width="16" style="54" customWidth="1"/>
    <col min="12291" max="12291" width="12" style="54" customWidth="1"/>
    <col min="12292" max="12292" width="13.5703125" style="54" customWidth="1"/>
    <col min="12293" max="12293" width="11.42578125" style="54" customWidth="1"/>
    <col min="12294" max="12294" width="8" style="54"/>
    <col min="12295" max="12295" width="18.42578125" style="54" customWidth="1"/>
    <col min="12296" max="12544" width="8" style="54"/>
    <col min="12545" max="12545" width="9.42578125" style="54" customWidth="1"/>
    <col min="12546" max="12546" width="16" style="54" customWidth="1"/>
    <col min="12547" max="12547" width="12" style="54" customWidth="1"/>
    <col min="12548" max="12548" width="13.5703125" style="54" customWidth="1"/>
    <col min="12549" max="12549" width="11.42578125" style="54" customWidth="1"/>
    <col min="12550" max="12550" width="8" style="54"/>
    <col min="12551" max="12551" width="18.42578125" style="54" customWidth="1"/>
    <col min="12552" max="12800" width="8" style="54"/>
    <col min="12801" max="12801" width="9.42578125" style="54" customWidth="1"/>
    <col min="12802" max="12802" width="16" style="54" customWidth="1"/>
    <col min="12803" max="12803" width="12" style="54" customWidth="1"/>
    <col min="12804" max="12804" width="13.5703125" style="54" customWidth="1"/>
    <col min="12805" max="12805" width="11.42578125" style="54" customWidth="1"/>
    <col min="12806" max="12806" width="8" style="54"/>
    <col min="12807" max="12807" width="18.42578125" style="54" customWidth="1"/>
    <col min="12808" max="13056" width="8" style="54"/>
    <col min="13057" max="13057" width="9.42578125" style="54" customWidth="1"/>
    <col min="13058" max="13058" width="16" style="54" customWidth="1"/>
    <col min="13059" max="13059" width="12" style="54" customWidth="1"/>
    <col min="13060" max="13060" width="13.5703125" style="54" customWidth="1"/>
    <col min="13061" max="13061" width="11.42578125" style="54" customWidth="1"/>
    <col min="13062" max="13062" width="8" style="54"/>
    <col min="13063" max="13063" width="18.42578125" style="54" customWidth="1"/>
    <col min="13064" max="13312" width="8" style="54"/>
    <col min="13313" max="13313" width="9.42578125" style="54" customWidth="1"/>
    <col min="13314" max="13314" width="16" style="54" customWidth="1"/>
    <col min="13315" max="13315" width="12" style="54" customWidth="1"/>
    <col min="13316" max="13316" width="13.5703125" style="54" customWidth="1"/>
    <col min="13317" max="13317" width="11.42578125" style="54" customWidth="1"/>
    <col min="13318" max="13318" width="8" style="54"/>
    <col min="13319" max="13319" width="18.42578125" style="54" customWidth="1"/>
    <col min="13320" max="13568" width="8" style="54"/>
    <col min="13569" max="13569" width="9.42578125" style="54" customWidth="1"/>
    <col min="13570" max="13570" width="16" style="54" customWidth="1"/>
    <col min="13571" max="13571" width="12" style="54" customWidth="1"/>
    <col min="13572" max="13572" width="13.5703125" style="54" customWidth="1"/>
    <col min="13573" max="13573" width="11.42578125" style="54" customWidth="1"/>
    <col min="13574" max="13574" width="8" style="54"/>
    <col min="13575" max="13575" width="18.42578125" style="54" customWidth="1"/>
    <col min="13576" max="13824" width="8" style="54"/>
    <col min="13825" max="13825" width="9.42578125" style="54" customWidth="1"/>
    <col min="13826" max="13826" width="16" style="54" customWidth="1"/>
    <col min="13827" max="13827" width="12" style="54" customWidth="1"/>
    <col min="13828" max="13828" width="13.5703125" style="54" customWidth="1"/>
    <col min="13829" max="13829" width="11.42578125" style="54" customWidth="1"/>
    <col min="13830" max="13830" width="8" style="54"/>
    <col min="13831" max="13831" width="18.42578125" style="54" customWidth="1"/>
    <col min="13832" max="14080" width="8" style="54"/>
    <col min="14081" max="14081" width="9.42578125" style="54" customWidth="1"/>
    <col min="14082" max="14082" width="16" style="54" customWidth="1"/>
    <col min="14083" max="14083" width="12" style="54" customWidth="1"/>
    <col min="14084" max="14084" width="13.5703125" style="54" customWidth="1"/>
    <col min="14085" max="14085" width="11.42578125" style="54" customWidth="1"/>
    <col min="14086" max="14086" width="8" style="54"/>
    <col min="14087" max="14087" width="18.42578125" style="54" customWidth="1"/>
    <col min="14088" max="14336" width="8" style="54"/>
    <col min="14337" max="14337" width="9.42578125" style="54" customWidth="1"/>
    <col min="14338" max="14338" width="16" style="54" customWidth="1"/>
    <col min="14339" max="14339" width="12" style="54" customWidth="1"/>
    <col min="14340" max="14340" width="13.5703125" style="54" customWidth="1"/>
    <col min="14341" max="14341" width="11.42578125" style="54" customWidth="1"/>
    <col min="14342" max="14342" width="8" style="54"/>
    <col min="14343" max="14343" width="18.42578125" style="54" customWidth="1"/>
    <col min="14344" max="14592" width="8" style="54"/>
    <col min="14593" max="14593" width="9.42578125" style="54" customWidth="1"/>
    <col min="14594" max="14594" width="16" style="54" customWidth="1"/>
    <col min="14595" max="14595" width="12" style="54" customWidth="1"/>
    <col min="14596" max="14596" width="13.5703125" style="54" customWidth="1"/>
    <col min="14597" max="14597" width="11.42578125" style="54" customWidth="1"/>
    <col min="14598" max="14598" width="8" style="54"/>
    <col min="14599" max="14599" width="18.42578125" style="54" customWidth="1"/>
    <col min="14600" max="14848" width="8" style="54"/>
    <col min="14849" max="14849" width="9.42578125" style="54" customWidth="1"/>
    <col min="14850" max="14850" width="16" style="54" customWidth="1"/>
    <col min="14851" max="14851" width="12" style="54" customWidth="1"/>
    <col min="14852" max="14852" width="13.5703125" style="54" customWidth="1"/>
    <col min="14853" max="14853" width="11.42578125" style="54" customWidth="1"/>
    <col min="14854" max="14854" width="8" style="54"/>
    <col min="14855" max="14855" width="18.42578125" style="54" customWidth="1"/>
    <col min="14856" max="15104" width="8" style="54"/>
    <col min="15105" max="15105" width="9.42578125" style="54" customWidth="1"/>
    <col min="15106" max="15106" width="16" style="54" customWidth="1"/>
    <col min="15107" max="15107" width="12" style="54" customWidth="1"/>
    <col min="15108" max="15108" width="13.5703125" style="54" customWidth="1"/>
    <col min="15109" max="15109" width="11.42578125" style="54" customWidth="1"/>
    <col min="15110" max="15110" width="8" style="54"/>
    <col min="15111" max="15111" width="18.42578125" style="54" customWidth="1"/>
    <col min="15112" max="15360" width="8" style="54"/>
    <col min="15361" max="15361" width="9.42578125" style="54" customWidth="1"/>
    <col min="15362" max="15362" width="16" style="54" customWidth="1"/>
    <col min="15363" max="15363" width="12" style="54" customWidth="1"/>
    <col min="15364" max="15364" width="13.5703125" style="54" customWidth="1"/>
    <col min="15365" max="15365" width="11.42578125" style="54" customWidth="1"/>
    <col min="15366" max="15366" width="8" style="54"/>
    <col min="15367" max="15367" width="18.42578125" style="54" customWidth="1"/>
    <col min="15368" max="15616" width="8" style="54"/>
    <col min="15617" max="15617" width="9.42578125" style="54" customWidth="1"/>
    <col min="15618" max="15618" width="16" style="54" customWidth="1"/>
    <col min="15619" max="15619" width="12" style="54" customWidth="1"/>
    <col min="15620" max="15620" width="13.5703125" style="54" customWidth="1"/>
    <col min="15621" max="15621" width="11.42578125" style="54" customWidth="1"/>
    <col min="15622" max="15622" width="8" style="54"/>
    <col min="15623" max="15623" width="18.42578125" style="54" customWidth="1"/>
    <col min="15624" max="15872" width="8" style="54"/>
    <col min="15873" max="15873" width="9.42578125" style="54" customWidth="1"/>
    <col min="15874" max="15874" width="16" style="54" customWidth="1"/>
    <col min="15875" max="15875" width="12" style="54" customWidth="1"/>
    <col min="15876" max="15876" width="13.5703125" style="54" customWidth="1"/>
    <col min="15877" max="15877" width="11.42578125" style="54" customWidth="1"/>
    <col min="15878" max="15878" width="8" style="54"/>
    <col min="15879" max="15879" width="18.42578125" style="54" customWidth="1"/>
    <col min="15880" max="16128" width="8" style="54"/>
    <col min="16129" max="16129" width="9.42578125" style="54" customWidth="1"/>
    <col min="16130" max="16130" width="16" style="54" customWidth="1"/>
    <col min="16131" max="16131" width="12" style="54" customWidth="1"/>
    <col min="16132" max="16132" width="13.5703125" style="54" customWidth="1"/>
    <col min="16133" max="16133" width="11.42578125" style="54" customWidth="1"/>
    <col min="16134" max="16134" width="8" style="54"/>
    <col min="16135" max="16135" width="18.42578125" style="54" customWidth="1"/>
    <col min="16136" max="16384" width="8" style="54"/>
  </cols>
  <sheetData>
    <row r="1" spans="1:7" x14ac:dyDescent="0.25">
      <c r="A1" s="2"/>
      <c r="B1" s="2"/>
      <c r="C1" s="2"/>
      <c r="D1" s="2"/>
      <c r="E1" s="2"/>
      <c r="F1" s="2"/>
      <c r="G1" s="2"/>
    </row>
    <row r="2" spans="1:7" x14ac:dyDescent="0.25">
      <c r="A2" s="55"/>
      <c r="B2" s="56"/>
      <c r="C2" s="241" t="s">
        <v>308</v>
      </c>
      <c r="D2" s="242"/>
      <c r="E2" s="242"/>
      <c r="F2" s="243"/>
      <c r="G2" s="55"/>
    </row>
    <row r="3" spans="1:7" ht="18.75" x14ac:dyDescent="0.3">
      <c r="A3" s="136"/>
      <c r="B3" s="57"/>
      <c r="C3" s="234">
        <f>'Report dat z EP - celkem'!D8</f>
        <v>0</v>
      </c>
      <c r="D3" s="234"/>
      <c r="E3" s="234"/>
      <c r="F3" s="244"/>
      <c r="G3" s="245"/>
    </row>
    <row r="4" spans="1:7" x14ac:dyDescent="0.25">
      <c r="A4" s="58"/>
      <c r="B4" s="57"/>
      <c r="C4" s="246" t="s">
        <v>309</v>
      </c>
      <c r="D4" s="247"/>
      <c r="E4" s="247"/>
      <c r="F4" s="248"/>
      <c r="G4" s="245"/>
    </row>
    <row r="5" spans="1:7" x14ac:dyDescent="0.25">
      <c r="A5" s="59"/>
      <c r="B5" s="60"/>
      <c r="C5" s="249" t="s">
        <v>404</v>
      </c>
      <c r="D5" s="250"/>
      <c r="E5" s="250"/>
      <c r="F5" s="251"/>
      <c r="G5" s="59"/>
    </row>
    <row r="6" spans="1:7" x14ac:dyDescent="0.25">
      <c r="A6" s="2"/>
      <c r="B6" s="2"/>
      <c r="C6" s="2"/>
      <c r="D6" s="2"/>
      <c r="E6" s="2"/>
      <c r="F6" s="2"/>
      <c r="G6" s="2"/>
    </row>
    <row r="7" spans="1:7" ht="15.6" customHeight="1" x14ac:dyDescent="0.25">
      <c r="A7" s="236" t="s">
        <v>382</v>
      </c>
      <c r="B7" s="236"/>
      <c r="C7" s="236"/>
      <c r="D7" s="236"/>
      <c r="E7" s="236"/>
      <c r="F7" s="236"/>
      <c r="G7" s="236"/>
    </row>
    <row r="8" spans="1:7" ht="15.75" customHeight="1" x14ac:dyDescent="0.25">
      <c r="A8" s="236"/>
      <c r="B8" s="236"/>
      <c r="C8" s="236"/>
      <c r="D8" s="236"/>
      <c r="E8" s="236"/>
      <c r="F8" s="236"/>
      <c r="G8" s="236"/>
    </row>
    <row r="9" spans="1:7" ht="15.75" customHeight="1" x14ac:dyDescent="0.25">
      <c r="A9" s="253" t="s">
        <v>310</v>
      </c>
      <c r="B9" s="253"/>
      <c r="C9" s="253"/>
      <c r="D9" s="253"/>
      <c r="E9" s="253"/>
      <c r="F9" s="253"/>
      <c r="G9" s="253"/>
    </row>
    <row r="10" spans="1:7" ht="27.6" customHeight="1" x14ac:dyDescent="0.25">
      <c r="A10" s="253"/>
      <c r="B10" s="253"/>
      <c r="C10" s="253"/>
      <c r="D10" s="253"/>
      <c r="E10" s="253"/>
      <c r="F10" s="253"/>
      <c r="G10" s="253"/>
    </row>
    <row r="11" spans="1:7" ht="8.25" hidden="1" customHeight="1" x14ac:dyDescent="0.25">
      <c r="A11" s="61"/>
      <c r="B11" s="61"/>
      <c r="C11" s="61"/>
      <c r="D11" s="61"/>
      <c r="E11" s="61"/>
      <c r="F11" s="61"/>
      <c r="G11" s="61"/>
    </row>
    <row r="12" spans="1:7" x14ac:dyDescent="0.25">
      <c r="A12" s="2"/>
      <c r="B12" s="62"/>
      <c r="C12" s="62"/>
      <c r="D12" s="62"/>
      <c r="E12" s="62"/>
      <c r="F12" s="62"/>
      <c r="G12" s="62"/>
    </row>
    <row r="13" spans="1:7" ht="33.75" customHeight="1" x14ac:dyDescent="0.25">
      <c r="A13" s="254" t="str">
        <f>CONCATENATE("Zpráva k hodnocení projektu ",C3," číslo ",C5)</f>
        <v>Zpráva k hodnocení projektu 0 číslo CZ</v>
      </c>
      <c r="B13" s="254"/>
      <c r="C13" s="254"/>
      <c r="D13" s="254"/>
      <c r="E13" s="254"/>
      <c r="F13" s="254"/>
      <c r="G13" s="254"/>
    </row>
    <row r="14" spans="1:7" x14ac:dyDescent="0.25">
      <c r="A14" s="2"/>
      <c r="B14" s="62"/>
      <c r="C14" s="62"/>
      <c r="D14" s="62"/>
      <c r="E14" s="62"/>
      <c r="F14" s="62"/>
      <c r="G14" s="62"/>
    </row>
    <row r="15" spans="1:7" ht="15.75" customHeight="1" x14ac:dyDescent="0.25">
      <c r="A15" s="255" t="s">
        <v>311</v>
      </c>
      <c r="B15" s="255"/>
      <c r="C15" s="255"/>
      <c r="D15" s="255"/>
      <c r="E15" s="255"/>
      <c r="F15" s="255"/>
      <c r="G15" s="255"/>
    </row>
    <row r="16" spans="1:7" x14ac:dyDescent="0.25">
      <c r="A16" s="255"/>
      <c r="B16" s="255"/>
      <c r="C16" s="255"/>
      <c r="D16" s="255"/>
      <c r="E16" s="255"/>
      <c r="F16" s="255"/>
      <c r="G16" s="255"/>
    </row>
    <row r="17" spans="1:7" x14ac:dyDescent="0.25">
      <c r="A17" s="255"/>
      <c r="B17" s="255"/>
      <c r="C17" s="255"/>
      <c r="D17" s="255"/>
      <c r="E17" s="255"/>
      <c r="F17" s="255"/>
      <c r="G17" s="255"/>
    </row>
    <row r="18" spans="1:7" x14ac:dyDescent="0.25">
      <c r="A18" s="2"/>
      <c r="B18" s="2"/>
      <c r="C18" s="2"/>
      <c r="D18" s="2"/>
      <c r="E18" s="2"/>
      <c r="F18" s="2"/>
      <c r="G18" s="2"/>
    </row>
    <row r="19" spans="1:7" ht="15.75" customHeight="1" x14ac:dyDescent="0.25">
      <c r="A19" s="256" t="s">
        <v>312</v>
      </c>
      <c r="B19" s="256"/>
      <c r="C19" s="256"/>
      <c r="D19" s="256"/>
      <c r="E19" s="256"/>
      <c r="F19" s="256"/>
      <c r="G19" s="256"/>
    </row>
    <row r="20" spans="1:7" x14ac:dyDescent="0.25">
      <c r="A20" s="256"/>
      <c r="B20" s="256"/>
      <c r="C20" s="256"/>
      <c r="D20" s="256"/>
      <c r="E20" s="256"/>
      <c r="F20" s="256"/>
      <c r="G20" s="256"/>
    </row>
    <row r="21" spans="1:7" ht="22.5" customHeight="1" x14ac:dyDescent="0.25">
      <c r="A21" s="256"/>
      <c r="B21" s="256"/>
      <c r="C21" s="256"/>
      <c r="D21" s="256"/>
      <c r="E21" s="256"/>
      <c r="F21" s="256"/>
      <c r="G21" s="256"/>
    </row>
    <row r="22" spans="1:7" x14ac:dyDescent="0.25">
      <c r="A22" s="2"/>
      <c r="B22" s="2"/>
      <c r="C22" s="2"/>
      <c r="D22" s="2"/>
      <c r="E22" s="140" t="s">
        <v>237</v>
      </c>
      <c r="F22" s="2"/>
      <c r="G22" s="2"/>
    </row>
    <row r="23" spans="1:7" x14ac:dyDescent="0.25">
      <c r="A23" s="63"/>
      <c r="B23" s="2"/>
      <c r="C23" s="2"/>
      <c r="D23" s="257"/>
      <c r="E23" s="257"/>
      <c r="F23" s="2"/>
      <c r="G23" s="2"/>
    </row>
    <row r="24" spans="1:7" x14ac:dyDescent="0.25">
      <c r="A24" s="2"/>
      <c r="B24" s="2"/>
      <c r="C24" s="2"/>
      <c r="D24" s="2"/>
      <c r="E24" s="2"/>
      <c r="F24" s="2"/>
      <c r="G24" s="2"/>
    </row>
    <row r="25" spans="1:7" ht="15.75" customHeight="1" x14ac:dyDescent="0.25">
      <c r="A25" s="258" t="s">
        <v>313</v>
      </c>
      <c r="B25" s="258"/>
      <c r="C25" s="258"/>
      <c r="D25" s="258"/>
      <c r="E25" s="258"/>
      <c r="F25" s="258"/>
      <c r="G25" s="258"/>
    </row>
    <row r="26" spans="1:7" s="64" customFormat="1" x14ac:dyDescent="0.25">
      <c r="A26" s="259" t="s">
        <v>273</v>
      </c>
      <c r="B26" s="260"/>
      <c r="C26" s="260"/>
      <c r="D26" s="260"/>
      <c r="E26" s="260"/>
      <c r="F26" s="260"/>
      <c r="G26" s="260"/>
    </row>
    <row r="27" spans="1:7" s="64" customFormat="1" x14ac:dyDescent="0.25">
      <c r="A27" s="261"/>
      <c r="B27" s="262"/>
      <c r="C27" s="262"/>
      <c r="D27" s="262"/>
      <c r="E27" s="262"/>
      <c r="F27" s="262"/>
      <c r="G27" s="262"/>
    </row>
    <row r="28" spans="1:7" s="64" customFormat="1" x14ac:dyDescent="0.25">
      <c r="A28" s="261"/>
      <c r="B28" s="262"/>
      <c r="C28" s="262"/>
      <c r="D28" s="262"/>
      <c r="E28" s="262"/>
      <c r="F28" s="262"/>
      <c r="G28" s="262"/>
    </row>
    <row r="29" spans="1:7" s="64" customFormat="1" x14ac:dyDescent="0.25">
      <c r="A29" s="261"/>
      <c r="B29" s="262"/>
      <c r="C29" s="262"/>
      <c r="D29" s="262"/>
      <c r="E29" s="262"/>
      <c r="F29" s="262"/>
      <c r="G29" s="262"/>
    </row>
    <row r="30" spans="1:7" s="64" customFormat="1" x14ac:dyDescent="0.25">
      <c r="A30" s="261"/>
      <c r="B30" s="262"/>
      <c r="C30" s="262"/>
      <c r="D30" s="262"/>
      <c r="E30" s="262"/>
      <c r="F30" s="262"/>
      <c r="G30" s="262"/>
    </row>
    <row r="31" spans="1:7" s="64" customFormat="1" x14ac:dyDescent="0.25">
      <c r="A31" s="261"/>
      <c r="B31" s="262"/>
      <c r="C31" s="262"/>
      <c r="D31" s="262"/>
      <c r="E31" s="262"/>
      <c r="F31" s="262"/>
      <c r="G31" s="262"/>
    </row>
    <row r="32" spans="1:7" s="64" customFormat="1" x14ac:dyDescent="0.25">
      <c r="A32" s="261"/>
      <c r="B32" s="262"/>
      <c r="C32" s="262"/>
      <c r="D32" s="262"/>
      <c r="E32" s="262"/>
      <c r="F32" s="262"/>
      <c r="G32" s="262"/>
    </row>
    <row r="33" spans="1:7" s="64" customFormat="1" x14ac:dyDescent="0.25">
      <c r="A33" s="261"/>
      <c r="B33" s="262"/>
      <c r="C33" s="262"/>
      <c r="D33" s="262"/>
      <c r="E33" s="262"/>
      <c r="F33" s="262"/>
      <c r="G33" s="262"/>
    </row>
    <row r="34" spans="1:7" s="64" customFormat="1" x14ac:dyDescent="0.25">
      <c r="A34" s="261"/>
      <c r="B34" s="262"/>
      <c r="C34" s="262"/>
      <c r="D34" s="262"/>
      <c r="E34" s="262"/>
      <c r="F34" s="262"/>
      <c r="G34" s="262"/>
    </row>
    <row r="35" spans="1:7" s="64" customFormat="1" x14ac:dyDescent="0.25">
      <c r="A35" s="263"/>
      <c r="B35" s="264"/>
      <c r="C35" s="264"/>
      <c r="D35" s="264"/>
      <c r="E35" s="264"/>
      <c r="F35" s="264"/>
      <c r="G35" s="264"/>
    </row>
    <row r="36" spans="1:7" x14ac:dyDescent="0.25">
      <c r="A36" s="65"/>
      <c r="B36" s="65"/>
      <c r="C36" s="65"/>
      <c r="D36" s="65"/>
      <c r="E36" s="65"/>
      <c r="F36" s="65"/>
      <c r="G36" s="66"/>
    </row>
    <row r="37" spans="1:7" x14ac:dyDescent="0.25">
      <c r="A37" s="67" t="s">
        <v>314</v>
      </c>
      <c r="B37" s="2"/>
      <c r="C37" s="2"/>
      <c r="D37" s="2"/>
      <c r="E37" s="2"/>
      <c r="F37" s="2"/>
      <c r="G37" s="2"/>
    </row>
    <row r="38" spans="1:7" x14ac:dyDescent="0.25">
      <c r="A38" s="68" t="s">
        <v>315</v>
      </c>
      <c r="B38" s="69" t="s">
        <v>1</v>
      </c>
      <c r="C38" s="2"/>
      <c r="D38" s="2"/>
      <c r="E38" s="137"/>
      <c r="F38" s="70" t="str">
        <f>'Report dat z EP - celkem'!D9</f>
        <v>Vybrat ze seznamu</v>
      </c>
      <c r="G38" s="2"/>
    </row>
    <row r="39" spans="1:7" x14ac:dyDescent="0.25">
      <c r="A39" s="68" t="s">
        <v>316</v>
      </c>
      <c r="B39" s="2" t="s">
        <v>2</v>
      </c>
      <c r="C39" s="2"/>
      <c r="D39" s="2"/>
      <c r="E39" s="137"/>
      <c r="F39" s="70" t="str">
        <f>'Report dat z EP - celkem'!D10</f>
        <v>Vybrat ze seznamu</v>
      </c>
      <c r="G39" s="2"/>
    </row>
    <row r="40" spans="1:7" x14ac:dyDescent="0.25">
      <c r="A40" s="68" t="s">
        <v>317</v>
      </c>
      <c r="B40" s="2" t="s">
        <v>3</v>
      </c>
      <c r="C40" s="2"/>
      <c r="D40" s="2"/>
      <c r="E40" s="137"/>
      <c r="F40" s="70">
        <f>'Report dat z EP - celkem'!D11</f>
        <v>0</v>
      </c>
      <c r="G40" s="2"/>
    </row>
    <row r="41" spans="1:7" x14ac:dyDescent="0.25">
      <c r="A41" s="68" t="s">
        <v>318</v>
      </c>
      <c r="B41" s="2" t="s">
        <v>4</v>
      </c>
      <c r="C41" s="2"/>
      <c r="D41" s="2"/>
      <c r="E41" s="137"/>
      <c r="F41" s="70">
        <f>'Report dat z EP - celkem'!D12</f>
        <v>0</v>
      </c>
      <c r="G41" s="2"/>
    </row>
    <row r="42" spans="1:7" x14ac:dyDescent="0.25">
      <c r="A42" s="68" t="s">
        <v>319</v>
      </c>
      <c r="B42" s="2" t="s">
        <v>320</v>
      </c>
      <c r="C42" s="2"/>
      <c r="D42" s="2"/>
      <c r="E42" s="137"/>
      <c r="F42" s="70">
        <f>'Report dat z EP - celkem'!D15</f>
        <v>0</v>
      </c>
      <c r="G42" s="67" t="s">
        <v>206</v>
      </c>
    </row>
    <row r="43" spans="1:7" x14ac:dyDescent="0.25">
      <c r="A43" s="68" t="s">
        <v>321</v>
      </c>
      <c r="B43" s="2" t="s">
        <v>256</v>
      </c>
      <c r="C43" s="2"/>
      <c r="D43" s="2"/>
      <c r="E43" s="137"/>
      <c r="F43" s="70">
        <f>'Report dat z EP - celkem'!D16</f>
        <v>0</v>
      </c>
      <c r="G43" s="67" t="s">
        <v>206</v>
      </c>
    </row>
    <row r="44" spans="1:7" x14ac:dyDescent="0.25">
      <c r="A44" s="68" t="s">
        <v>322</v>
      </c>
      <c r="B44" s="2" t="s">
        <v>323</v>
      </c>
      <c r="C44" s="2"/>
      <c r="D44" s="2"/>
      <c r="E44" s="137"/>
      <c r="F44" s="70">
        <f>'Report dat z EP - celkem'!D17</f>
        <v>0</v>
      </c>
      <c r="G44" s="67" t="s">
        <v>206</v>
      </c>
    </row>
    <row r="45" spans="1:7" x14ac:dyDescent="0.25">
      <c r="A45" s="68" t="s">
        <v>324</v>
      </c>
      <c r="B45" s="69" t="s">
        <v>325</v>
      </c>
      <c r="C45" s="2"/>
      <c r="D45" s="2"/>
      <c r="E45" s="137"/>
      <c r="F45" s="70">
        <f>'Report dat z EP - celkem'!D18</f>
        <v>0</v>
      </c>
      <c r="G45" s="67" t="s">
        <v>206</v>
      </c>
    </row>
    <row r="46" spans="1:7" x14ac:dyDescent="0.25">
      <c r="A46" s="68" t="s">
        <v>326</v>
      </c>
      <c r="B46" s="2" t="s">
        <v>327</v>
      </c>
      <c r="C46" s="2"/>
      <c r="D46" s="2"/>
      <c r="E46" s="137"/>
      <c r="F46" s="70">
        <f>'Report dat z EP - celkem'!D159</f>
        <v>0</v>
      </c>
      <c r="G46" s="67" t="s">
        <v>328</v>
      </c>
    </row>
    <row r="47" spans="1:7" x14ac:dyDescent="0.25">
      <c r="A47" s="68" t="s">
        <v>329</v>
      </c>
      <c r="B47" s="2" t="s">
        <v>330</v>
      </c>
      <c r="C47" s="2"/>
      <c r="D47" s="2"/>
      <c r="E47" s="137"/>
      <c r="F47" s="70">
        <f>'Report dat z EP - celkem'!F159</f>
        <v>0</v>
      </c>
      <c r="G47" s="67" t="s">
        <v>328</v>
      </c>
    </row>
    <row r="48" spans="1:7" x14ac:dyDescent="0.25">
      <c r="A48" s="68" t="s">
        <v>331</v>
      </c>
      <c r="B48" s="2" t="s">
        <v>332</v>
      </c>
      <c r="C48" s="2"/>
      <c r="D48" s="2"/>
      <c r="E48" s="137"/>
      <c r="F48" s="70">
        <f>'Report dat z EP - celkem'!D14</f>
        <v>0</v>
      </c>
      <c r="G48" s="67" t="s">
        <v>333</v>
      </c>
    </row>
    <row r="49" spans="1:9" x14ac:dyDescent="0.25">
      <c r="A49" s="68">
        <v>12</v>
      </c>
      <c r="B49" s="2" t="s">
        <v>334</v>
      </c>
      <c r="C49" s="2"/>
      <c r="D49" s="2"/>
      <c r="E49" s="137"/>
      <c r="F49" s="71" t="e">
        <f>'Report dat z EP - celkem'!D13*100</f>
        <v>#NUM!</v>
      </c>
      <c r="G49" s="67" t="s">
        <v>335</v>
      </c>
      <c r="H49" s="72"/>
    </row>
    <row r="50" spans="1:9" x14ac:dyDescent="0.25">
      <c r="A50" s="68">
        <v>13</v>
      </c>
      <c r="B50" s="2" t="s">
        <v>336</v>
      </c>
      <c r="C50" s="2"/>
      <c r="D50" s="2"/>
      <c r="E50" s="137"/>
      <c r="F50" s="70">
        <f>'Report dat z EP - celkem'!K182</f>
        <v>0</v>
      </c>
      <c r="G50" s="67" t="s">
        <v>337</v>
      </c>
    </row>
    <row r="51" spans="1:9" x14ac:dyDescent="0.25">
      <c r="A51" s="68"/>
      <c r="B51" s="2"/>
      <c r="C51" s="2"/>
      <c r="D51" s="2"/>
      <c r="E51" s="70"/>
      <c r="F51" s="67"/>
      <c r="G51" s="2"/>
    </row>
    <row r="52" spans="1:9" ht="18.75" x14ac:dyDescent="0.3">
      <c r="A52" s="73" t="s">
        <v>338</v>
      </c>
      <c r="B52" s="74"/>
      <c r="C52" s="74"/>
      <c r="D52" s="74"/>
      <c r="E52" s="74"/>
      <c r="F52" s="74"/>
      <c r="G52" s="75" t="s">
        <v>339</v>
      </c>
      <c r="H52" s="54" t="s">
        <v>340</v>
      </c>
    </row>
    <row r="53" spans="1:9" ht="92.25" customHeight="1" x14ac:dyDescent="0.25">
      <c r="A53" s="68">
        <v>1</v>
      </c>
      <c r="B53" s="265" t="s">
        <v>341</v>
      </c>
      <c r="C53" s="265"/>
      <c r="D53" s="265"/>
      <c r="E53" s="76"/>
      <c r="F53" s="65"/>
      <c r="G53" s="141" t="s">
        <v>237</v>
      </c>
      <c r="H53" s="77">
        <v>0</v>
      </c>
    </row>
    <row r="54" spans="1:9" ht="189" customHeight="1" x14ac:dyDescent="0.25">
      <c r="A54" s="68">
        <v>2</v>
      </c>
      <c r="B54" s="252" t="s">
        <v>342</v>
      </c>
      <c r="C54" s="252"/>
      <c r="D54" s="252"/>
      <c r="E54" s="76"/>
      <c r="F54" s="65"/>
      <c r="G54" s="141" t="s">
        <v>343</v>
      </c>
      <c r="H54" s="77">
        <v>0.3</v>
      </c>
    </row>
    <row r="55" spans="1:9" ht="150.75" customHeight="1" x14ac:dyDescent="0.25">
      <c r="A55" s="68">
        <v>3</v>
      </c>
      <c r="B55" s="252" t="s">
        <v>344</v>
      </c>
      <c r="C55" s="252"/>
      <c r="D55" s="252"/>
      <c r="E55" s="76"/>
      <c r="F55" s="65"/>
      <c r="G55" s="141" t="s">
        <v>343</v>
      </c>
      <c r="H55" s="77">
        <v>0.4</v>
      </c>
    </row>
    <row r="56" spans="1:9" ht="127.5" customHeight="1" x14ac:dyDescent="0.25">
      <c r="A56" s="68">
        <v>4</v>
      </c>
      <c r="B56" s="252" t="s">
        <v>345</v>
      </c>
      <c r="C56" s="252"/>
      <c r="D56" s="252"/>
      <c r="E56" s="78"/>
      <c r="F56" s="65"/>
      <c r="G56" s="141" t="s">
        <v>237</v>
      </c>
      <c r="H56" s="77">
        <v>0.3</v>
      </c>
    </row>
    <row r="57" spans="1:9" ht="99.75" customHeight="1" x14ac:dyDescent="0.25">
      <c r="A57" s="68">
        <v>5</v>
      </c>
      <c r="B57" s="252" t="s">
        <v>346</v>
      </c>
      <c r="C57" s="252"/>
      <c r="D57" s="252"/>
      <c r="E57" s="76"/>
      <c r="F57" s="65"/>
      <c r="G57" s="141" t="s">
        <v>237</v>
      </c>
      <c r="H57" s="77">
        <v>0.2</v>
      </c>
    </row>
    <row r="58" spans="1:9" ht="83.25" customHeight="1" x14ac:dyDescent="0.25">
      <c r="A58" s="68">
        <v>6</v>
      </c>
      <c r="B58" s="252" t="s">
        <v>347</v>
      </c>
      <c r="C58" s="252"/>
      <c r="D58" s="252"/>
      <c r="E58" s="65"/>
      <c r="F58" s="65"/>
      <c r="G58" s="141" t="s">
        <v>237</v>
      </c>
    </row>
    <row r="59" spans="1:9" ht="75.75" customHeight="1" x14ac:dyDescent="0.25">
      <c r="A59" s="68">
        <v>7</v>
      </c>
      <c r="B59" s="252" t="s">
        <v>348</v>
      </c>
      <c r="C59" s="252"/>
      <c r="D59" s="252"/>
      <c r="E59" s="65"/>
      <c r="F59" s="65"/>
      <c r="G59" s="141" t="s">
        <v>237</v>
      </c>
    </row>
    <row r="60" spans="1:9" x14ac:dyDescent="0.25">
      <c r="A60" s="68">
        <v>8</v>
      </c>
      <c r="B60" s="252" t="s">
        <v>349</v>
      </c>
      <c r="C60" s="252"/>
      <c r="D60" s="252"/>
      <c r="E60" s="65"/>
      <c r="F60" s="65"/>
      <c r="G60" s="141" t="s">
        <v>237</v>
      </c>
    </row>
    <row r="61" spans="1:9" ht="41.45" customHeight="1" x14ac:dyDescent="0.25">
      <c r="A61" s="68">
        <v>9</v>
      </c>
      <c r="B61" s="252" t="s">
        <v>350</v>
      </c>
      <c r="C61" s="252"/>
      <c r="D61" s="252"/>
      <c r="E61" s="65"/>
      <c r="F61" s="65"/>
      <c r="G61" s="141" t="s">
        <v>237</v>
      </c>
    </row>
    <row r="62" spans="1:9" ht="42.75" customHeight="1" x14ac:dyDescent="0.25">
      <c r="A62" s="68">
        <v>10</v>
      </c>
      <c r="B62" s="252" t="s">
        <v>351</v>
      </c>
      <c r="C62" s="252"/>
      <c r="D62" s="252"/>
      <c r="E62" s="79" t="e">
        <f>F44/F47</f>
        <v>#DIV/0!</v>
      </c>
      <c r="F62" s="65" t="s">
        <v>352</v>
      </c>
      <c r="G62" s="141" t="s">
        <v>237</v>
      </c>
      <c r="H62" s="54">
        <v>90000</v>
      </c>
      <c r="I62" s="54" t="s">
        <v>353</v>
      </c>
    </row>
    <row r="63" spans="1:9" ht="55.5" customHeight="1" x14ac:dyDescent="0.25">
      <c r="A63" s="68">
        <v>11</v>
      </c>
      <c r="B63" s="252" t="s">
        <v>354</v>
      </c>
      <c r="C63" s="252"/>
      <c r="D63" s="252"/>
      <c r="E63" s="65"/>
      <c r="F63" s="65"/>
      <c r="G63" s="141" t="s">
        <v>237</v>
      </c>
      <c r="H63" s="65"/>
    </row>
    <row r="64" spans="1:9" ht="18.75" x14ac:dyDescent="0.3">
      <c r="A64" s="2"/>
      <c r="B64" s="234" t="s">
        <v>355</v>
      </c>
      <c r="C64" s="234"/>
      <c r="D64" s="234"/>
      <c r="E64" s="234"/>
      <c r="F64" s="234"/>
      <c r="G64" s="234"/>
    </row>
    <row r="65" spans="1:7" x14ac:dyDescent="0.25">
      <c r="A65" s="2"/>
      <c r="B65" s="2"/>
      <c r="C65" s="2"/>
      <c r="D65" s="2"/>
      <c r="E65" s="2"/>
      <c r="F65" s="2"/>
      <c r="G65" s="2"/>
    </row>
    <row r="66" spans="1:7" x14ac:dyDescent="0.25">
      <c r="A66" s="267" t="str">
        <f>"MPO provedlo hodnocení předkládaného projektu "&amp;C5&amp;" "</f>
        <v xml:space="preserve">MPO provedlo hodnocení předkládaného projektu CZ </v>
      </c>
      <c r="B66" s="267"/>
      <c r="C66" s="267"/>
      <c r="D66" s="267"/>
      <c r="E66" s="267"/>
      <c r="F66" s="267"/>
      <c r="G66" s="267"/>
    </row>
    <row r="67" spans="1:7" ht="31.7" customHeight="1" x14ac:dyDescent="0.25">
      <c r="A67" s="267"/>
      <c r="B67" s="267"/>
      <c r="C67" s="267"/>
      <c r="D67" s="267"/>
      <c r="E67" s="267"/>
      <c r="F67" s="267"/>
      <c r="G67" s="267"/>
    </row>
    <row r="68" spans="1:7" x14ac:dyDescent="0.25">
      <c r="A68" s="268" t="str">
        <f>IF(G63="ano","Projekt splnil všechna vylučovací kritéria","Projekt nesplnil všechna vylučovací kritéria")</f>
        <v>Projekt splnil všechna vylučovací kritéria</v>
      </c>
      <c r="B68" s="268"/>
      <c r="C68" s="268" t="s">
        <v>356</v>
      </c>
      <c r="D68" s="268"/>
      <c r="E68" s="268"/>
      <c r="F68" s="268"/>
      <c r="G68" s="268"/>
    </row>
    <row r="69" spans="1:7" x14ac:dyDescent="0.25">
      <c r="A69" s="268"/>
      <c r="B69" s="268"/>
      <c r="C69" s="268"/>
      <c r="D69" s="268"/>
      <c r="E69" s="268"/>
      <c r="F69" s="268"/>
      <c r="G69" s="268"/>
    </row>
    <row r="70" spans="1:7" x14ac:dyDescent="0.25">
      <c r="A70" s="269" t="str">
        <f>IF(G63="ano","a z tohoto důvodu je způsobilý","a z tohoto důvodu není způsobilý")&amp;" k dalšímu hodnocení a k zařazení do pořadníku pro přidělení dotace. "</f>
        <v xml:space="preserve">a z tohoto důvodu je způsobilý k dalšímu hodnocení a k zařazení do pořadníku pro přidělení dotace. </v>
      </c>
      <c r="B70" s="269"/>
      <c r="C70" s="269"/>
      <c r="D70" s="269"/>
      <c r="E70" s="269"/>
      <c r="F70" s="269"/>
      <c r="G70" s="269"/>
    </row>
    <row r="71" spans="1:7" x14ac:dyDescent="0.25">
      <c r="A71" s="269"/>
      <c r="B71" s="269"/>
      <c r="C71" s="269"/>
      <c r="D71" s="269"/>
      <c r="E71" s="269"/>
      <c r="F71" s="269"/>
      <c r="G71" s="269"/>
    </row>
    <row r="72" spans="1:7" x14ac:dyDescent="0.25">
      <c r="A72" s="269" t="str">
        <f>"Dále předkládá MPO ekonomické hodnocení projektu s uvažovanou investiční dotací ve výši "&amp;F45&amp;" Kč. Hodnocení je provedeno z hlediska projektu, tedy před zdaněním, bez vlivu financování a při stálých cenách."</f>
        <v>Dále předkládá MPO ekonomické hodnocení projektu s uvažovanou investiční dotací ve výši 0 Kč. Hodnocení je provedeno z hlediska projektu, tedy před zdaněním, bez vlivu financování a při stálých cenách.</v>
      </c>
      <c r="B72" s="269"/>
      <c r="C72" s="269"/>
      <c r="D72" s="269"/>
      <c r="E72" s="269"/>
      <c r="F72" s="269"/>
      <c r="G72" s="269"/>
    </row>
    <row r="73" spans="1:7" x14ac:dyDescent="0.25">
      <c r="A73" s="269"/>
      <c r="B73" s="269"/>
      <c r="C73" s="269"/>
      <c r="D73" s="269"/>
      <c r="E73" s="269"/>
      <c r="F73" s="269"/>
      <c r="G73" s="269"/>
    </row>
    <row r="74" spans="1:7" x14ac:dyDescent="0.25">
      <c r="A74" s="269"/>
      <c r="B74" s="269"/>
      <c r="C74" s="269"/>
      <c r="D74" s="269"/>
      <c r="E74" s="269"/>
      <c r="F74" s="269"/>
      <c r="G74" s="269"/>
    </row>
    <row r="75" spans="1:7" x14ac:dyDescent="0.25">
      <c r="A75" s="135"/>
      <c r="B75" s="135"/>
      <c r="C75" s="135"/>
      <c r="D75" s="135"/>
      <c r="E75" s="135"/>
      <c r="F75" s="135"/>
      <c r="G75" s="135"/>
    </row>
    <row r="76" spans="1:7" x14ac:dyDescent="0.25">
      <c r="A76" s="2"/>
      <c r="B76" s="2"/>
      <c r="C76" s="2"/>
      <c r="D76" s="2"/>
      <c r="E76" s="2"/>
      <c r="F76" s="2"/>
      <c r="G76" s="2"/>
    </row>
    <row r="77" spans="1:7" x14ac:dyDescent="0.25">
      <c r="A77" s="266" t="s">
        <v>357</v>
      </c>
      <c r="B77" s="266"/>
      <c r="C77" s="266"/>
      <c r="D77" s="266"/>
      <c r="E77" s="266"/>
      <c r="F77" s="80" t="s">
        <v>358</v>
      </c>
      <c r="G77" s="80" t="s">
        <v>359</v>
      </c>
    </row>
    <row r="78" spans="1:7" x14ac:dyDescent="0.25">
      <c r="A78" s="270" t="s">
        <v>383</v>
      </c>
      <c r="B78" s="270"/>
      <c r="C78" s="270"/>
      <c r="D78" s="270"/>
      <c r="E78" s="270"/>
      <c r="F78" s="81">
        <f>'data pro IRR'!C13</f>
        <v>0</v>
      </c>
      <c r="G78" s="81">
        <f>'data pro IRR'!B13</f>
        <v>0</v>
      </c>
    </row>
    <row r="79" spans="1:7" ht="16.7" customHeight="1" x14ac:dyDescent="0.25">
      <c r="A79" s="270" t="s">
        <v>360</v>
      </c>
      <c r="B79" s="270"/>
      <c r="C79" s="270"/>
      <c r="D79" s="270"/>
      <c r="E79" s="270"/>
      <c r="F79" s="82" t="e">
        <f>'data pro IRR'!B32</f>
        <v>#NUM!</v>
      </c>
      <c r="G79" s="83" t="e">
        <f>'data pro IRR'!B15</f>
        <v>#NUM!</v>
      </c>
    </row>
    <row r="80" spans="1:7" x14ac:dyDescent="0.25">
      <c r="A80" s="270" t="s">
        <v>384</v>
      </c>
      <c r="B80" s="270"/>
      <c r="C80" s="270"/>
      <c r="D80" s="270"/>
      <c r="E80" s="270"/>
      <c r="F80" s="84" t="e">
        <f>'data pro IRR'!B33</f>
        <v>#DIV/0!</v>
      </c>
      <c r="G80" s="84" t="e">
        <f>'data pro IRR'!B17</f>
        <v>#DIV/0!</v>
      </c>
    </row>
    <row r="81" spans="1:7" x14ac:dyDescent="0.25">
      <c r="A81" s="270" t="s">
        <v>385</v>
      </c>
      <c r="B81" s="270"/>
      <c r="C81" s="270"/>
      <c r="D81" s="270"/>
      <c r="E81" s="270"/>
      <c r="F81" s="84" t="e">
        <f>'data pro IRR'!B34</f>
        <v>#NUM!</v>
      </c>
      <c r="G81" s="84" t="e">
        <f>'data pro IRR'!B18</f>
        <v>#NUM!</v>
      </c>
    </row>
    <row r="82" spans="1:7" ht="15.75" customHeight="1" x14ac:dyDescent="0.25">
      <c r="A82" s="267" t="s">
        <v>361</v>
      </c>
      <c r="B82" s="267"/>
      <c r="C82" s="267"/>
      <c r="D82" s="267"/>
      <c r="E82" s="267"/>
      <c r="F82" s="267"/>
      <c r="G82" s="267"/>
    </row>
    <row r="83" spans="1:7" x14ac:dyDescent="0.25">
      <c r="A83" s="267"/>
      <c r="B83" s="267"/>
      <c r="C83" s="267"/>
      <c r="D83" s="267"/>
      <c r="E83" s="267"/>
      <c r="F83" s="267"/>
      <c r="G83" s="267"/>
    </row>
    <row r="84" spans="1:7" x14ac:dyDescent="0.25">
      <c r="A84" s="55"/>
      <c r="B84" s="138"/>
      <c r="C84" s="138"/>
      <c r="D84" s="138"/>
      <c r="E84" s="138"/>
      <c r="F84" s="138"/>
      <c r="G84" s="138"/>
    </row>
    <row r="85" spans="1:7" x14ac:dyDescent="0.25">
      <c r="A85" s="58"/>
      <c r="B85" s="2"/>
      <c r="C85" s="2"/>
      <c r="D85" s="2"/>
      <c r="E85" s="2"/>
      <c r="F85" s="2"/>
      <c r="G85" s="2"/>
    </row>
    <row r="86" spans="1:7" x14ac:dyDescent="0.25">
      <c r="A86" s="58"/>
      <c r="B86" s="2"/>
      <c r="C86" s="2"/>
      <c r="D86" s="2"/>
      <c r="E86" s="2"/>
      <c r="F86" s="2"/>
      <c r="G86" s="2"/>
    </row>
    <row r="87" spans="1:7" x14ac:dyDescent="0.25">
      <c r="A87" s="58"/>
      <c r="B87" s="2"/>
      <c r="C87" s="2"/>
      <c r="D87" s="2"/>
      <c r="E87" s="2"/>
      <c r="F87" s="2"/>
      <c r="G87" s="2"/>
    </row>
    <row r="88" spans="1:7" x14ac:dyDescent="0.25">
      <c r="A88" s="58"/>
      <c r="B88" s="2"/>
      <c r="C88" s="2"/>
      <c r="D88" s="2"/>
      <c r="E88" s="2"/>
      <c r="F88" s="2"/>
      <c r="G88" s="2"/>
    </row>
    <row r="89" spans="1:7" x14ac:dyDescent="0.25">
      <c r="A89" s="58"/>
      <c r="B89" s="2"/>
      <c r="C89" s="2"/>
      <c r="D89" s="2"/>
      <c r="E89" s="2"/>
      <c r="F89" s="2"/>
      <c r="G89" s="2"/>
    </row>
    <row r="90" spans="1:7" x14ac:dyDescent="0.25">
      <c r="A90" s="58"/>
      <c r="B90" s="2"/>
      <c r="C90" s="2"/>
      <c r="D90" s="2"/>
      <c r="E90" s="2"/>
      <c r="F90" s="2"/>
      <c r="G90" s="2"/>
    </row>
    <row r="91" spans="1:7" x14ac:dyDescent="0.25">
      <c r="A91" s="58"/>
      <c r="B91" s="2"/>
      <c r="C91" s="2"/>
      <c r="D91" s="2"/>
      <c r="E91" s="2"/>
      <c r="F91" s="2"/>
      <c r="G91" s="2"/>
    </row>
    <row r="92" spans="1:7" s="64" customFormat="1" x14ac:dyDescent="0.25">
      <c r="A92" s="58"/>
      <c r="B92" s="2"/>
      <c r="C92" s="2"/>
      <c r="D92" s="2"/>
      <c r="E92" s="2"/>
      <c r="F92" s="2"/>
      <c r="G92" s="2"/>
    </row>
    <row r="93" spans="1:7" s="64" customFormat="1" x14ac:dyDescent="0.25">
      <c r="A93" s="59"/>
      <c r="B93" s="139"/>
      <c r="C93" s="139"/>
      <c r="D93" s="139"/>
      <c r="E93" s="139"/>
      <c r="F93" s="139"/>
      <c r="G93" s="139"/>
    </row>
    <row r="94" spans="1:7" s="64" customFormat="1" x14ac:dyDescent="0.25">
      <c r="A94" s="85"/>
      <c r="B94" s="85"/>
      <c r="C94" s="85"/>
      <c r="D94" s="85"/>
      <c r="E94" s="85"/>
      <c r="F94" s="85"/>
      <c r="G94" s="85"/>
    </row>
    <row r="95" spans="1:7" s="64" customFormat="1" x14ac:dyDescent="0.25">
      <c r="B95" s="86"/>
      <c r="D95" s="54"/>
      <c r="E95" s="54"/>
      <c r="F95" s="86"/>
    </row>
    <row r="96" spans="1:7" s="64" customFormat="1" x14ac:dyDescent="0.25">
      <c r="A96" s="54"/>
      <c r="B96" s="54"/>
      <c r="C96" s="54"/>
      <c r="D96" s="54"/>
      <c r="E96" s="54"/>
      <c r="F96" s="54"/>
      <c r="G96" s="54"/>
    </row>
    <row r="97" spans="1:7" s="64" customFormat="1" x14ac:dyDescent="0.25">
      <c r="A97" s="54"/>
      <c r="B97" s="54"/>
      <c r="C97" s="54"/>
      <c r="D97" s="54"/>
      <c r="E97" s="54"/>
      <c r="F97" s="54"/>
      <c r="G97" s="54"/>
    </row>
    <row r="98" spans="1:7" s="64" customFormat="1" x14ac:dyDescent="0.25">
      <c r="A98" s="54"/>
      <c r="B98" s="54"/>
      <c r="C98" s="54"/>
      <c r="D98" s="54"/>
      <c r="E98" s="54"/>
      <c r="F98" s="54"/>
      <c r="G98" s="54"/>
    </row>
    <row r="99" spans="1:7" s="64" customFormat="1" x14ac:dyDescent="0.25">
      <c r="A99" s="54"/>
      <c r="B99" s="54"/>
      <c r="C99" s="54"/>
      <c r="D99" s="54"/>
      <c r="E99" s="54"/>
      <c r="F99" s="54"/>
      <c r="G99" s="54"/>
    </row>
    <row r="100" spans="1:7" s="64" customFormat="1" x14ac:dyDescent="0.25">
      <c r="A100" s="54"/>
      <c r="B100" s="54"/>
      <c r="C100" s="54"/>
      <c r="D100" s="54"/>
      <c r="E100" s="54"/>
      <c r="F100" s="54"/>
      <c r="G100" s="54"/>
    </row>
    <row r="101" spans="1:7" s="64" customFormat="1" x14ac:dyDescent="0.25">
      <c r="A101" s="54"/>
      <c r="B101" s="54"/>
      <c r="C101" s="54"/>
      <c r="D101" s="54"/>
      <c r="E101" s="54"/>
      <c r="F101" s="54"/>
      <c r="G101" s="54"/>
    </row>
  </sheetData>
  <sheetProtection algorithmName="SHA-512" hashValue="icrUoYlGXbuqWJXlag3HHdqrOyobdk8xyEZZaAaEKqv4QGYAno436ra04dNzPnfBMNdkr11qKZRNU62xxbKpZw==" saltValue="YtTR2ISNrFmaRa9knXnDRw==" spinCount="100000" sheet="1" objects="1" scenarios="1"/>
  <mergeCells count="35">
    <mergeCell ref="A78:E78"/>
    <mergeCell ref="A79:E79"/>
    <mergeCell ref="A80:E80"/>
    <mergeCell ref="A81:E81"/>
    <mergeCell ref="A82:G83"/>
    <mergeCell ref="A77:E77"/>
    <mergeCell ref="B58:D58"/>
    <mergeCell ref="B59:D59"/>
    <mergeCell ref="B60:D60"/>
    <mergeCell ref="B61:D61"/>
    <mergeCell ref="B62:D62"/>
    <mergeCell ref="B63:D63"/>
    <mergeCell ref="B64:G64"/>
    <mergeCell ref="A66:G67"/>
    <mergeCell ref="A68:G69"/>
    <mergeCell ref="A70:G71"/>
    <mergeCell ref="A72:G74"/>
    <mergeCell ref="B57:D57"/>
    <mergeCell ref="A9:G10"/>
    <mergeCell ref="A13:G13"/>
    <mergeCell ref="A15:G17"/>
    <mergeCell ref="A19:G21"/>
    <mergeCell ref="D23:E23"/>
    <mergeCell ref="A25:G25"/>
    <mergeCell ref="A26:G35"/>
    <mergeCell ref="B53:D53"/>
    <mergeCell ref="B54:D54"/>
    <mergeCell ref="B55:D55"/>
    <mergeCell ref="B56:D56"/>
    <mergeCell ref="A7:G8"/>
    <mergeCell ref="C2:F2"/>
    <mergeCell ref="C3:F3"/>
    <mergeCell ref="G3:G4"/>
    <mergeCell ref="C4:F4"/>
    <mergeCell ref="C5:F5"/>
  </mergeCells>
  <conditionalFormatting sqref="E53:E55 E57">
    <cfRule type="cellIs" dxfId="7" priority="3" operator="lessThan">
      <formula>$H$53</formula>
    </cfRule>
  </conditionalFormatting>
  <conditionalFormatting sqref="E56">
    <cfRule type="cellIs" dxfId="6" priority="8" operator="greaterThan">
      <formula>#REF!</formula>
    </cfRule>
  </conditionalFormatting>
  <conditionalFormatting sqref="E62">
    <cfRule type="cellIs" dxfId="5" priority="4" operator="greaterThan">
      <formula>$H$62</formula>
    </cfRule>
    <cfRule type="cellIs" dxfId="4" priority="5" operator="greaterThan">
      <formula>90000</formula>
    </cfRule>
    <cfRule type="cellIs" dxfId="3" priority="6" operator="greaterThan">
      <formula>90000</formula>
    </cfRule>
  </conditionalFormatting>
  <conditionalFormatting sqref="F47">
    <cfRule type="cellIs" dxfId="2" priority="2" operator="lessThanOrEqual">
      <formula>0</formula>
    </cfRule>
  </conditionalFormatting>
  <conditionalFormatting sqref="F49">
    <cfRule type="cellIs" dxfId="1" priority="1" operator="greaterThanOrEqual">
      <formula>20</formula>
    </cfRule>
  </conditionalFormatting>
  <conditionalFormatting sqref="F79">
    <cfRule type="cellIs" dxfId="0" priority="7" stopIfTrue="1" operator="greaterThan">
      <formula>0.2</formula>
    </cfRule>
  </conditionalFormatting>
  <printOptions horizontalCentered="1" verticalCentered="1"/>
  <pageMargins left="0.70866141732283472" right="0.70866141732283472" top="0.78740157480314965" bottom="0.78740157480314965" header="0.31496062992125984" footer="0.31496062992125984"/>
  <pageSetup paperSize="9" scale="5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E42C14B-F26A-4DB5-8F4E-3B979650B375}">
          <x14:formula1>
            <xm:f>'Report dat z EP - celkem'!$R$43:$R$44</xm:f>
          </x14:formula1>
          <xm:sqref>G53 G57:G63</xm:sqref>
        </x14:dataValidation>
        <x14:dataValidation type="list" allowBlank="1" showInputMessage="1" showErrorMessage="1" xr:uid="{18EEA271-54DF-40BE-8F26-85CCB855A76A}">
          <x14:formula1>
            <xm:f>'Report dat z EP - celkem'!$R$43:$R$45</xm:f>
          </x14:formula1>
          <xm:sqref>G54:G56</xm:sqref>
        </x14:dataValidation>
        <x14:dataValidation type="list" allowBlank="1" showInputMessage="1" showErrorMessage="1" xr:uid="{06D2F911-2781-48B2-8FF5-E39077AE942B}">
          <x14:formula1>
            <xm:f>'Report dat z EP - celkem'!$R$7:$R$8</xm:f>
          </x14:formula1>
          <xm:sqref>E22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R 4 e Q W F R 2 r y i k A A A A 9 Q A A A B I A H A B D b 2 5 m a W c v U G F j a 2 F n Z S 5 4 b W w g o h g A K K A U A A A A A A A A A A A A A A A A A A A A A A A A A A A A h Y 8 x D o I w G I W v Q r r T 1 m o M k p 8 y s E p i Y m K M W 1 M q N E I x t F j u 5 u C R v I I Y R d 0 c 3 / e + 4 b 3 7 9 Q b p 0 N T B R X V W t y Z B M 0 x R o I x s C 2 3 K B P X u G E Y o 5 b A R 8 i R K F Y y y s f F g i w R V z p 1 j Q r z 3 2 M 9 x 2 5 W E U T o j + 3 y 9 l Z V q B P r I + r 8 c a m O d M F I h D r v X G M 7 w a o m j B c M U y M Q g 1 + b b s 3 H u s / 2 B k P W 1 6 z v F p Q 2 z A 5 A p A n l f 4 A 9 Q S w M E F A A C A A g A R 4 e Q 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e H k F g o i k e 4 D g A A A B E A A A A T A B w A R m 9 y b X V s Y X M v U 2 V j d G l v b j E u b S C i G A A o o B Q A A A A A A A A A A A A A A A A A A A A A A A A A A A A r T k 0 u y c z P U w i G 0 I b W A F B L A Q I t A B Q A A g A I A E e H k F h U d q 8 o p A A A A P U A A A A S A A A A A A A A A A A A A A A A A A A A A A B D b 2 5 m a W c v U G F j a 2 F n Z S 5 4 b W x Q S w E C L Q A U A A I A C A B H h 5 B Y D 8 r p q 6 Q A A A D p A A A A E w A A A A A A A A A A A A A A A A D w A A A A W 0 N v b n R l b n R f V H l w Z X N d L n h t b F B L A Q I t A B Q A A g A I A E e H k 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l j S 8 i t C W y Q 7 Y 7 l R z A / p W 4 A A A A A A I A A A A A A A N m A A D A A A A A E A A A A K I Q e J j 5 S P h B e E k W Q G c 1 N c A A A A A A B I A A A K A A A A A Q A A A A L 7 g T i 6 K H 8 g c / 2 8 Z Z M H O C j 1 A A A A B B T G S K 2 / 4 m 5 L t j L i N C 2 j Z P u G D d p b r h a Y 6 + P m g N s g d K r v g / f k h E W H w J a Y + r l 1 Y V O T H l 0 G 5 D b X G w x 5 2 D u M a a w r 0 p S i i M z 6 D v q l v 8 O Q p 6 u X Q A 1 R Q A A A C d W j i P q R v X G M 2 a S i J Z t 5 2 S d R T r B Q = = < / D a t a M a s h u p > 
</file>

<file path=customXml/itemProps1.xml><?xml version="1.0" encoding="utf-8"?>
<ds:datastoreItem xmlns:ds="http://schemas.openxmlformats.org/officeDocument/2006/customXml" ds:itemID="{E7F8ED66-5E78-45EE-A9D8-33534B2E0C9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3</vt:i4>
      </vt:variant>
    </vt:vector>
  </HeadingPairs>
  <TitlesOfParts>
    <vt:vector size="12" baseType="lpstr">
      <vt:lpstr>Manuál pro vyplnění</vt:lpstr>
      <vt:lpstr>Report dat z EP - celkem</vt:lpstr>
      <vt:lpstr>Report dat z EP - budovy </vt:lpstr>
      <vt:lpstr>Report dat z EP - technologie</vt:lpstr>
      <vt:lpstr>Rozpočet a dotace</vt:lpstr>
      <vt:lpstr>data pro IRR</vt:lpstr>
      <vt:lpstr>Míra podpory-vysvětlení</vt:lpstr>
      <vt:lpstr>Statistika</vt:lpstr>
      <vt:lpstr>Hodnocení pdf</vt:lpstr>
      <vt:lpstr>ne</vt:lpstr>
      <vt:lpstr>'Hodnocení pdf'!Oblast_tisku</vt:lpstr>
      <vt:lpstr>'Report dat z EP - budovy '!Oblast_tisku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2024-06-20T10:16:35Z</dcterms:modified>
</cp:coreProperties>
</file>