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61420\27_OP TAK\Poradenství OP TAK\Poradenství II\Digitální audit\"/>
    </mc:Choice>
  </mc:AlternateContent>
  <xr:revisionPtr revIDLastSave="0" documentId="8_{D6D25BDD-E355-4E28-9C93-9A4776B77C22}" xr6:coauthVersionLast="47" xr6:coauthVersionMax="47" xr10:uidLastSave="{00000000-0000-0000-0000-000000000000}"/>
  <bookViews>
    <workbookView xWindow="-120" yWindow="-120" windowWidth="38640" windowHeight="21240" xr2:uid="{00880B49-5E81-49F8-B022-23EB1F70F7AD}"/>
  </bookViews>
  <sheets>
    <sheet name="D1" sheetId="9" r:id="rId1"/>
    <sheet name="D2" sheetId="6" r:id="rId2"/>
    <sheet name="D3" sheetId="7" r:id="rId3"/>
    <sheet name="D4" sheetId="8" r:id="rId4"/>
    <sheet name="D5" sheetId="10" r:id="rId5"/>
    <sheet name="D6" sheetId="5" r:id="rId6"/>
    <sheet name="Overal score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18" i="5"/>
  <c r="C17" i="5"/>
  <c r="C16" i="5"/>
  <c r="C15" i="5"/>
  <c r="C13" i="5"/>
  <c r="C12" i="5"/>
  <c r="C11" i="5"/>
  <c r="C10" i="5"/>
  <c r="C9" i="5"/>
  <c r="C8" i="5"/>
  <c r="C7" i="5"/>
  <c r="C6" i="5"/>
  <c r="C5" i="5"/>
  <c r="C4" i="5"/>
  <c r="C8" i="10"/>
  <c r="C7" i="10"/>
  <c r="C6" i="10"/>
  <c r="C5" i="10"/>
  <c r="C4" i="10"/>
  <c r="E3" i="10" s="1"/>
  <c r="I4" i="10" s="1"/>
  <c r="J4" i="10" s="1"/>
  <c r="C18" i="8"/>
  <c r="C17" i="8"/>
  <c r="C16" i="8"/>
  <c r="C15" i="8"/>
  <c r="C14" i="8"/>
  <c r="C13" i="8"/>
  <c r="C11" i="8"/>
  <c r="C10" i="8"/>
  <c r="C9" i="8"/>
  <c r="C8" i="8"/>
  <c r="C7" i="8"/>
  <c r="C6" i="8"/>
  <c r="C5" i="8"/>
  <c r="C4" i="8"/>
  <c r="C16" i="7"/>
  <c r="C17" i="7"/>
  <c r="C18" i="7"/>
  <c r="C19" i="7"/>
  <c r="C5" i="7"/>
  <c r="C6" i="7"/>
  <c r="C7" i="7"/>
  <c r="C8" i="7"/>
  <c r="C9" i="7"/>
  <c r="C10" i="7"/>
  <c r="C22" i="7"/>
  <c r="C21" i="7"/>
  <c r="C20" i="7"/>
  <c r="C15" i="7"/>
  <c r="C13" i="7"/>
  <c r="C12" i="7"/>
  <c r="C11" i="7"/>
  <c r="C4" i="7"/>
  <c r="C26" i="6"/>
  <c r="C25" i="6"/>
  <c r="C24" i="6"/>
  <c r="C23" i="6"/>
  <c r="C22" i="6"/>
  <c r="C21" i="6"/>
  <c r="C20" i="6"/>
  <c r="C19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2" i="9"/>
  <c r="C31" i="9"/>
  <c r="C30" i="9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E3" i="8" l="1"/>
  <c r="I4" i="8" s="1"/>
  <c r="J4" i="8" s="1"/>
  <c r="E3" i="6"/>
  <c r="I4" i="6" s="1"/>
  <c r="J4" i="6" s="1"/>
  <c r="E3" i="5"/>
  <c r="I4" i="5" s="1"/>
  <c r="J4" i="5" s="1"/>
  <c r="E3" i="7"/>
  <c r="I4" i="7" s="1"/>
  <c r="J4" i="7" s="1"/>
  <c r="E3" i="9"/>
  <c r="I4" i="9" s="1"/>
  <c r="J4" i="9" s="1"/>
  <c r="F3" i="1"/>
  <c r="E3" i="1" l="1"/>
  <c r="C3" i="1"/>
  <c r="G3" i="1"/>
  <c r="D3" i="1"/>
  <c r="B3" i="1"/>
  <c r="H3" i="1" l="1"/>
</calcChain>
</file>

<file path=xl/sharedStrings.xml><?xml version="1.0" encoding="utf-8"?>
<sst xmlns="http://schemas.openxmlformats.org/spreadsheetml/2006/main" count="211" uniqueCount="71">
  <si>
    <t>Dimension</t>
  </si>
  <si>
    <t>2. Digital Readiness</t>
  </si>
  <si>
    <t>Overall</t>
  </si>
  <si>
    <t>Score</t>
  </si>
  <si>
    <t>Rest</t>
  </si>
  <si>
    <t>Total</t>
  </si>
  <si>
    <t>Digital business strategy</t>
  </si>
  <si>
    <t>Digital readiness</t>
  </si>
  <si>
    <t>Human centric Digitalisation</t>
  </si>
  <si>
    <t>Data Management</t>
  </si>
  <si>
    <t>Automation and Intelligence</t>
  </si>
  <si>
    <t>Green Digitalisation</t>
  </si>
  <si>
    <t>Calculation</t>
  </si>
  <si>
    <t>Q1.</t>
  </si>
  <si>
    <t>Q2.</t>
  </si>
  <si>
    <t>18 options</t>
  </si>
  <si>
    <t>Q3.</t>
  </si>
  <si>
    <t>Q4.</t>
  </si>
  <si>
    <t xml:space="preserve">10 options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</si>
  <si>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</si>
  <si>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</si>
  <si>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</si>
  <si>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</si>
  <si>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</si>
  <si>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</si>
  <si>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</si>
  <si>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</si>
  <si>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</si>
  <si>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</si>
  <si>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</si>
  <si>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</si>
  <si>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</si>
  <si>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</si>
  <si>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</si>
  <si>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</si>
  <si>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</si>
  <si>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</si>
  <si>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Scale</t>
  </si>
  <si>
    <t>Answer</t>
  </si>
  <si>
    <t>Question</t>
  </si>
  <si>
    <t>Dimension score</t>
  </si>
  <si>
    <t>14 options</t>
  </si>
  <si>
    <t xml:space="preserve">8 options </t>
  </si>
  <si>
    <t>Q5.</t>
  </si>
  <si>
    <t>Q6.</t>
  </si>
  <si>
    <t>10 options</t>
  </si>
  <si>
    <t>Q7.</t>
  </si>
  <si>
    <t>Q8.</t>
  </si>
  <si>
    <t>8 options</t>
  </si>
  <si>
    <t xml:space="preserve">6 options </t>
  </si>
  <si>
    <t>Q9.</t>
  </si>
  <si>
    <t xml:space="preserve">Answer to be graded from 1 to 3, score from 0 to 1 with 0.33 scale. Sum score is multiplied by 1,25. The dimension score is determined by multiplying the individual scores of the two questions by 5. </t>
  </si>
  <si>
    <t xml:space="preserve">Answer to be graded from 1 to 3, score from 0 to 1 with 0.33 scale. Sum score is multiplied by 1,67. The dimension score is determined by multiplying the individual scores of the two questions by 5. </t>
  </si>
  <si>
    <t xml:space="preserve">Answer to be graded from 1 to 3, score from 0 to 1 with 0.33 scale. The dimension score is determined by multiplying the individual scores of the two questions by 5. </t>
  </si>
  <si>
    <t xml:space="preserve">Answer to be graded from 1 to 3, score from 0 to 1 with 0.33 scale. Sum scores divided by 1.4. The dimension score is determined by multiplying the individual scores of the two questions by 5. </t>
  </si>
  <si>
    <t xml:space="preserve">Answer to be graded from 1 to 5. Score from 0 to 1 with 0.2 scale. Sum score is multiplied by 1,25. The dimension score is determined by multiplying the individual scores of the two questions by 5. </t>
  </si>
  <si>
    <t xml:space="preserve">Answer to be graded from 1 to 5. Score from 0 to 1 with 0.2 scale. Sum of the total scores divided by 1.8. The dimension score is determined by multiplying the individual scores of the two questions by 5. </t>
  </si>
  <si>
    <t xml:space="preserve">Answer to be graded from 1 to 3. Score from 0 to 1 with 0.33 scale. The dimension score is determined by multiplying the individual scores of the two questions by 5. </t>
  </si>
  <si>
    <t>5 options</t>
  </si>
  <si>
    <t xml:space="preserve">Answer to be graded from 1 to 5. Score from 0 to 1 with 0.2 scale. Sum of the total scores multiplied by 2. The dimension score is determined by multiplying the sum of the total scores by 10. </t>
  </si>
  <si>
    <t>Q10.</t>
  </si>
  <si>
    <t>Q11.</t>
  </si>
  <si>
    <t xml:space="preserve">Answer to be graded from 1 to 3. Score from 0 to 1 with 0.33 scale. Sum of the total scores multiplied by 2. The dimension score is determined by multiplying the individual scores of the two questions by 5. </t>
  </si>
  <si>
    <t xml:space="preserve">5 options </t>
  </si>
  <si>
    <t xml:space="preserve">Answer to be graded from 1 to 5. Score from 0 to 1 with 0.2 scale. The dimension score is determined by multiplying the individual scores of the two questions by 5. </t>
  </si>
  <si>
    <t>1. Digital Business Strategy</t>
  </si>
  <si>
    <t>3. Human-centric Digitalisation</t>
  </si>
  <si>
    <t>4. Data Management</t>
  </si>
  <si>
    <t>5. Automation and Intelligence</t>
  </si>
  <si>
    <t>6. Green Digitalisation</t>
  </si>
  <si>
    <t>Supporting Businesses to Achieve a Higher Level of Digitalisation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</si>
</sst>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4472C4"/>
      <name val="Calibri"/>
      <family val="2"/>
      <scheme val="minor"/>
    </font>
    <font>
      <b/>
      <sz val="14"/>
      <color rgb="FFED7D3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000000"/>
      <name val="Calibri"/>
      <family val="2"/>
    </font>
    <font>
      <b/>
      <sz val="18"/>
      <color rgb="FF00206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95DF"/>
        <bgColor indexed="64"/>
      </patternFill>
    </fill>
    <fill>
      <patternFill patternType="solid">
        <fgColor rgb="FFF76D6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7" fillId="0" borderId="2" applyNumberFormat="0" applyFill="0" applyAlignment="0" applyProtection="0"/>
  </cellStyleXfs>
  <cellXfs count="49">
    <xf numFmtId="0" fontId="0" fillId="0" borderId="0" xfId="0"/>
    <xf numFmtId="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1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0" xfId="0" applyFont="1" applyFill="1"/>
    <xf numFmtId="1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2" fillId="4" borderId="0" xfId="0" applyFont="1" applyFill="1"/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vertical="center" wrapText="1"/>
    </xf>
    <xf numFmtId="0" fontId="0" fillId="6" borderId="0" xfId="0" applyFill="1"/>
    <xf numFmtId="0" fontId="2" fillId="6" borderId="0" xfId="0" applyFont="1" applyFill="1"/>
    <xf numFmtId="0" fontId="2" fillId="7" borderId="0" xfId="0" applyFont="1" applyFill="1"/>
    <xf numFmtId="0" fontId="6" fillId="0" borderId="0" xfId="0" applyFont="1"/>
    <xf numFmtId="9" fontId="1" fillId="14" borderId="0" xfId="1" applyFont="1" applyFill="1"/>
    <xf numFmtId="9" fontId="1" fillId="15" borderId="0" xfId="1" applyFont="1" applyFill="1"/>
    <xf numFmtId="9" fontId="1" fillId="16" borderId="0" xfId="1" applyFont="1" applyFill="1"/>
    <xf numFmtId="9" fontId="1" fillId="17" borderId="0" xfId="1" applyFont="1" applyFill="1"/>
    <xf numFmtId="0" fontId="0" fillId="17" borderId="0" xfId="0" applyFill="1"/>
    <xf numFmtId="9" fontId="1" fillId="18" borderId="0" xfId="1" applyFont="1" applyFill="1"/>
    <xf numFmtId="0" fontId="0" fillId="18" borderId="0" xfId="0" applyFill="1"/>
    <xf numFmtId="9" fontId="1" fillId="19" borderId="0" xfId="1" applyFont="1" applyFill="1"/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9" borderId="0" xfId="0" applyFill="1" applyAlignment="1" applyProtection="1">
      <alignment horizontal="center"/>
      <protection locked="0"/>
    </xf>
    <xf numFmtId="0" fontId="0" fillId="10" borderId="0" xfId="0" applyFill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0" fontId="0" fillId="13" borderId="0" xfId="0" applyFill="1" applyAlignment="1" applyProtection="1">
      <alignment horizontal="center"/>
      <protection locked="0"/>
    </xf>
    <xf numFmtId="0" fontId="8" fillId="0" borderId="2" xfId="2" applyFont="1"/>
    <xf numFmtId="9" fontId="8" fillId="0" borderId="2" xfId="2" applyNumberFormat="1" applyFont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9" fontId="15" fillId="0" borderId="0" xfId="1" applyFont="1"/>
    <xf numFmtId="0" fontId="0" fillId="20" borderId="6" xfId="0" applyFill="1" applyBorder="1"/>
    <xf numFmtId="0" fontId="16" fillId="20" borderId="6" xfId="0" applyFont="1" applyFill="1" applyBorder="1" applyAlignment="1">
      <alignment vertical="center"/>
    </xf>
    <xf numFmtId="0" fontId="0" fillId="0" borderId="6" xfId="0" applyBorder="1"/>
  </cellXfs>
  <cellStyles count="3">
    <cellStyle name="Celkem" xfId="2" builtinId="25"/>
    <cellStyle name="Normální" xfId="0" builtinId="0" customBuiltin="1"/>
    <cellStyle name="Procenta" xfId="1" builtinId="5"/>
  </cellStyles>
  <dxfs count="22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ill>
        <patternFill patternType="solid">
          <fgColor indexed="64"/>
          <bgColor rgb="FFF76D6D"/>
        </patternFill>
      </fill>
    </dxf>
    <dxf>
      <fill>
        <patternFill patternType="solid">
          <fgColor indexed="64"/>
          <bgColor rgb="FFC00000"/>
        </patternFill>
      </fill>
    </dxf>
    <dxf>
      <numFmt numFmtId="13" formatCode="0%"/>
    </dxf>
    <dxf>
      <numFmt numFmtId="13" formatCode="0%"/>
    </dxf>
    <dxf>
      <numFmt numFmtId="13" formatCode="0%"/>
    </dxf>
    <dxf>
      <fill>
        <patternFill patternType="solid">
          <fgColor indexed="64"/>
          <bgColor rgb="FFBF95DF"/>
        </patternFill>
      </fill>
    </dxf>
    <dxf>
      <fill>
        <patternFill patternType="solid">
          <fgColor indexed="64"/>
          <bgColor rgb="FF7030A0"/>
        </patternFill>
      </fill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1" defaultTableStyle="TableStyleMedium2" defaultPivotStyle="PivotStyleLight16">
    <tableStyle name="Table Style 1" pivot="0" count="0" xr9:uid="{73F693E4-3554-40BF-8026-1B15BB000F47}"/>
  </tableStyles>
  <colors>
    <mruColors>
      <color rgb="FFF76D6D"/>
      <color rgb="FFF43A3A"/>
      <color rgb="FFBF95DF"/>
      <color rgb="FFFFB9B9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Digital business strategy overall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'D1'!$H$4</c:f>
              <c:strCache>
                <c:ptCount val="1"/>
                <c:pt idx="0">
                  <c:v>Digital business strategy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4FF-407E-BC96-E735E9D1498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FF-407E-BC96-E735E9D14981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FF-407E-BC96-E735E9D14981}"/>
              </c:ext>
            </c:extLst>
          </c:dPt>
          <c:dLbls>
            <c:dLbl>
              <c:idx val="0"/>
              <c:layout>
                <c:manualLayout>
                  <c:x val="0.14441877235280828"/>
                  <c:y val="0.120370342968873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F-407E-BC96-E735E9D14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'D1'!$I$3:$K$3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'D1'!$I$4:$K$4</c:f>
              <c:numCache>
                <c:formatCode>0%</c:formatCode>
                <c:ptCount val="3"/>
                <c:pt idx="0">
                  <c:v>0.57461111111111118</c:v>
                </c:pt>
                <c:pt idx="1">
                  <c:v>0.42538888888888882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F-407E-BC96-E735E9D1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Digital readiness overall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'D2'!$H$4</c:f>
              <c:strCache>
                <c:ptCount val="1"/>
                <c:pt idx="0">
                  <c:v>Digital readiness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366-471A-A585-430FB3B5C84A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6-471A-A585-430FB3B5C84A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6-471A-A585-430FB3B5C84A}"/>
              </c:ext>
            </c:extLst>
          </c:dPt>
          <c:dLbls>
            <c:dLbl>
              <c:idx val="0"/>
              <c:layout>
                <c:manualLayout>
                  <c:x val="0.13500416520866743"/>
                  <c:y val="0.11780680776466697"/>
                </c:manualLayout>
              </c:layout>
              <c:tx>
                <c:rich>
                  <a:bodyPr/>
                  <a:lstStyle/>
                  <a:p>
                    <a:fld id="{9387DA51-700D-4976-A0EA-1AD22ADF1578}" type="VALUE">
                      <a:rPr lang="en-US" sz="2000"/>
                      <a:pPr/>
                      <a:t>[HODNOTA]</a:t>
                    </a:fld>
                    <a:endParaRPr lang="cs-C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366-471A-A585-430FB3B5C8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66-471A-A585-430FB3B5C8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66-471A-A585-430FB3B5C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'D2'!$I$3:$K$3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'D2'!$I$4:$K$4</c:f>
              <c:numCache>
                <c:formatCode>0%</c:formatCode>
                <c:ptCount val="3"/>
                <c:pt idx="0">
                  <c:v>0.4910714285714286</c:v>
                </c:pt>
                <c:pt idx="1">
                  <c:v>0.5089285714285714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6-471A-A585-430FB3B5C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Human centric Digitalisation overall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'D3'!$H$4</c:f>
              <c:strCache>
                <c:ptCount val="1"/>
                <c:pt idx="0">
                  <c:v>Human centric Digitalisation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EC8-459A-83B3-90E7A7EA4F3B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C8-459A-83B3-90E7A7EA4F3B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C8-459A-83B3-90E7A7EA4F3B}"/>
              </c:ext>
            </c:extLst>
          </c:dPt>
          <c:dLbls>
            <c:dLbl>
              <c:idx val="0"/>
              <c:layout>
                <c:manualLayout>
                  <c:x val="0.11055733619280249"/>
                  <c:y val="0.15114319043452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8-459A-83B3-90E7A7EA4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'D3'!$I$3:$K$3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'D3'!$I$4:$K$4</c:f>
              <c:numCache>
                <c:formatCode>0%</c:formatCode>
                <c:ptCount val="3"/>
                <c:pt idx="0">
                  <c:v>0.66</c:v>
                </c:pt>
                <c:pt idx="1">
                  <c:v>0.33999999999999997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8-459A-83B3-90E7A7EA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Data Management overall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'D4'!$H$4</c:f>
              <c:strCache>
                <c:ptCount val="1"/>
                <c:pt idx="0">
                  <c:v>Data Management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7030A0"/>
              </a:soli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F0-42FC-A9BE-5C6C42E48438}"/>
              </c:ext>
            </c:extLst>
          </c:dPt>
          <c:dPt>
            <c:idx val="1"/>
            <c:bubble3D val="0"/>
            <c:spPr>
              <a:solidFill>
                <a:srgbClr val="7030A0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0-42FC-A9BE-5C6C42E48438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0-42FC-A9BE-5C6C42E48438}"/>
              </c:ext>
            </c:extLst>
          </c:dPt>
          <c:dLbls>
            <c:dLbl>
              <c:idx val="0"/>
              <c:layout>
                <c:manualLayout>
                  <c:x val="6.0889660264462492E-2"/>
                  <c:y val="0.15231113337690785"/>
                </c:manualLayout>
              </c:layout>
              <c:tx>
                <c:rich>
                  <a:bodyPr/>
                  <a:lstStyle/>
                  <a:p>
                    <a:fld id="{BF2A98F3-F3F8-4BA9-88DF-E083D721C133}" type="VALUE">
                      <a:rPr lang="en-US" sz="2000" b="1">
                        <a:solidFill>
                          <a:srgbClr val="7030A0"/>
                        </a:solidFill>
                      </a:rPr>
                      <a:pPr/>
                      <a:t>[HODNOTA]</a:t>
                    </a:fld>
                    <a:endParaRPr lang="cs-C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CF0-42FC-A9BE-5C6C42E48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'D4'!$I$3:$K$3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'D4'!$I$4:$K$4</c:f>
              <c:numCache>
                <c:formatCode>0%</c:formatCode>
                <c:ptCount val="3"/>
                <c:pt idx="0">
                  <c:v>0.75009000000000003</c:v>
                </c:pt>
                <c:pt idx="1">
                  <c:v>0.24990999999999997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0-42FC-A9BE-5C6C42E48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Automation and Intelligence overal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'D5'!$H$4</c:f>
              <c:strCache>
                <c:ptCount val="1"/>
                <c:pt idx="0">
                  <c:v>Automation and Intelligence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908-46D3-8075-91D8C6E11492}"/>
              </c:ext>
            </c:extLst>
          </c:dPt>
          <c:dPt>
            <c:idx val="1"/>
            <c:bubble3D val="0"/>
            <c:spPr>
              <a:solidFill>
                <a:srgbClr val="C00000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08-46D3-8075-91D8C6E1149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08-46D3-8075-91D8C6E11492}"/>
              </c:ext>
            </c:extLst>
          </c:dPt>
          <c:dLbls>
            <c:dLbl>
              <c:idx val="0"/>
              <c:layout>
                <c:manualLayout>
                  <c:x val="0.14155432343986382"/>
                  <c:y val="6.9615075226762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08-46D3-8075-91D8C6E114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'D5'!$I$3:$K$3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'D5'!$I$4:$K$4</c:f>
              <c:numCache>
                <c:formatCode>0%</c:formatCode>
                <c:ptCount val="3"/>
                <c:pt idx="0">
                  <c:v>0.44</c:v>
                </c:pt>
                <c:pt idx="1">
                  <c:v>0.56000000000000005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6D3-8075-91D8C6E11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Green Digitalisation overall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'D6'!$H$4</c:f>
              <c:strCache>
                <c:ptCount val="1"/>
                <c:pt idx="0">
                  <c:v>Green Digitalisation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9050"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7D1-4125-B4C6-9C34E41EA0F5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D1-4125-B4C6-9C34E41EA0F5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D1-4125-B4C6-9C34E41EA0F5}"/>
              </c:ext>
            </c:extLst>
          </c:dPt>
          <c:dLbls>
            <c:dLbl>
              <c:idx val="0"/>
              <c:layout>
                <c:manualLayout>
                  <c:x val="0.14115407440042316"/>
                  <c:y val="0.109976785084145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1-4125-B4C6-9C34E41EA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'D6'!$I$3:$K$3</c:f>
              <c:strCache>
                <c:ptCount val="3"/>
                <c:pt idx="0">
                  <c:v>Score</c:v>
                </c:pt>
                <c:pt idx="1">
                  <c:v>Rest</c:v>
                </c:pt>
                <c:pt idx="2">
                  <c:v>Total</c:v>
                </c:pt>
              </c:strCache>
            </c:strRef>
          </c:cat>
          <c:val>
            <c:numRef>
              <c:f>'D6'!$I$4:$K$4</c:f>
              <c:numCache>
                <c:formatCode>0%</c:formatCode>
                <c:ptCount val="3"/>
                <c:pt idx="0">
                  <c:v>0.71299999999999997</c:v>
                </c:pt>
                <c:pt idx="1">
                  <c:v>0.28700000000000003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1-4125-B4C6-9C34E41E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score per DMA dimension (in %)</a:t>
            </a:r>
          </a:p>
        </c:rich>
      </c:tx>
      <c:layout>
        <c:manualLayout>
          <c:xMode val="edge"/>
          <c:yMode val="edge"/>
          <c:x val="1.8663642055357442E-2"/>
          <c:y val="2.35132585155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'Overal score'!$A$3</c:f>
              <c:strCache>
                <c:ptCount val="1"/>
                <c:pt idx="0">
                  <c:v>Score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E7D-4221-B3CF-6DEB7D35D810}"/>
                </c:ext>
              </c:extLst>
            </c:dLbl>
            <c:dLbl>
              <c:idx val="1"/>
              <c:layout>
                <c:manualLayout>
                  <c:x val="5.5413470665657593E-3"/>
                  <c:y val="2.7905556172016878E-2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D-4221-B3CF-6DEB7D35D810}"/>
                </c:ext>
              </c:extLst>
            </c:dLbl>
            <c:dLbl>
              <c:idx val="2"/>
              <c:layout>
                <c:manualLayout>
                  <c:x val="-1.9394714732980257E-2"/>
                  <c:y val="3.7207408229355754E-2"/>
                </c:manualLayout>
              </c:layout>
              <c:spPr>
                <a:noFill/>
                <a:ln>
                  <a:solidFill>
                    <a:schemeClr val="accent4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D-4221-B3CF-6DEB7D35D810}"/>
                </c:ext>
              </c:extLst>
            </c:dLbl>
            <c:dLbl>
              <c:idx val="3"/>
              <c:layout>
                <c:manualLayout>
                  <c:x val="-5.2929318630988549E-2"/>
                  <c:y val="-6.579999171023726E-2"/>
                </c:manualLayout>
              </c:layout>
              <c:spPr>
                <a:noFill/>
                <a:ln>
                  <a:solidFill>
                    <a:srgbClr val="7030A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D-4221-B3CF-6DEB7D35D810}"/>
                </c:ext>
              </c:extLst>
            </c:dLbl>
            <c:dLbl>
              <c:idx val="4"/>
              <c:spPr>
                <a:noFill/>
                <a:ln>
                  <a:solidFill>
                    <a:srgbClr val="C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E7D-4221-B3CF-6DEB7D35D810}"/>
                </c:ext>
              </c:extLst>
            </c:dLbl>
            <c:dLbl>
              <c:idx val="5"/>
              <c:layout>
                <c:manualLayout>
                  <c:x val="3.9322918979549842E-2"/>
                  <c:y val="-6.0089064294983731E-3"/>
                </c:manualLayout>
              </c:layout>
              <c:spPr>
                <a:noFill/>
                <a:ln>
                  <a:solidFill>
                    <a:schemeClr val="accent6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D-4221-B3CF-6DEB7D35D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 score'!$B$2:$G$2</c:f>
              <c:strCache>
                <c:ptCount val="6"/>
                <c:pt idx="0">
                  <c:v>1. Digital Business Strategy</c:v>
                </c:pt>
                <c:pt idx="1">
                  <c:v>2. Digital Readiness</c:v>
                </c:pt>
                <c:pt idx="2">
                  <c:v>3. Human-centric Digitalisation</c:v>
                </c:pt>
                <c:pt idx="3">
                  <c:v>4. Data Management</c:v>
                </c:pt>
                <c:pt idx="4">
                  <c:v>5. Automation and Intelligence</c:v>
                </c:pt>
                <c:pt idx="5">
                  <c:v>6. Green Digitalisation</c:v>
                </c:pt>
              </c:strCache>
            </c:strRef>
          </c:cat>
          <c:val>
            <c:numRef>
              <c:f>'Overal score'!$B$3:$G$3</c:f>
              <c:numCache>
                <c:formatCode>0%</c:formatCode>
                <c:ptCount val="6"/>
                <c:pt idx="0">
                  <c:v>0.57461111111111118</c:v>
                </c:pt>
                <c:pt idx="1">
                  <c:v>0.4910714285714286</c:v>
                </c:pt>
                <c:pt idx="2">
                  <c:v>0.66</c:v>
                </c:pt>
                <c:pt idx="3">
                  <c:v>0.75009000000000003</c:v>
                </c:pt>
                <c:pt idx="4">
                  <c:v>0.44</c:v>
                </c:pt>
                <c:pt idx="5">
                  <c:v>0.71299999999999997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D-4221-B3CF-6DEB7D35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244575"/>
        <c:axId val="1948242175"/>
      </c:radarChart>
      <c:catAx>
        <c:axId val="194824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48242175"/>
        <c:crosses val="autoZero"/>
        <c:auto val="1"/>
        <c:lblAlgn val="ctr"/>
        <c:lblOffset val="100"/>
        <c:noMultiLvlLbl val="0"/>
      </c:catAx>
      <c:valAx>
        <c:axId val="19482421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48244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736600</xdr:colOff>
      <xdr:row>8</xdr:row>
      <xdr:rowOff>31750</xdr:rowOff>
    </xdr:from>
    <xdr:to>
      <xdr:col>13</xdr:col>
      <xdr:colOff>158750</xdr:colOff>
      <xdr:row>31</xdr:row>
      <xdr:rowOff>114300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F598F18-9356-495E-65E3-3FA2D3D4CE10}"/>
            </a:ext>
          </a:extLst>
        </xdr:cNvPr>
        <xdr:cNvGrpSpPr/>
      </xdr:nvGrpSpPr>
      <xdr:grpSpPr>
        <a:xfrm>
          <a:off x="6349546" y="3331482"/>
          <a:ext cx="7178222" cy="4964113"/>
          <a:chOff x="10439400" y="1035050"/>
          <a:chExt cx="6864350" cy="473075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9D28F540-E68A-6F8D-DA2B-3AA10C2C1B9C}"/>
              </a:ext>
            </a:extLst>
          </xdr:cNvPr>
          <xdr:cNvGrpSpPr/>
        </xdr:nvGrpSpPr>
        <xdr:grpSpPr>
          <a:xfrm>
            <a:off x="10439400" y="1035050"/>
            <a:ext cx="6864350" cy="4730750"/>
            <a:chOff x="6985000" y="1860550"/>
            <a:chExt cx="6864350" cy="4730750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B6DAE22-4D0B-C736-F7F1-046AAAA287B9}"/>
                </a:ext>
              </a:extLst>
            </xdr:cNvPr>
            <xdr:cNvGraphicFramePr/>
          </xdr:nvGraphicFramePr>
          <xdr:xfrm>
            <a:off x="6985000" y="1860550"/>
            <a:ext cx="6864350" cy="47307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37B0AF1E-35B3-4E08-A46E-55E76D79936F}"/>
                </a:ext>
              </a:extLst>
            </xdr:cNvPr>
            <xdr:cNvSpPr txBox="1"/>
          </xdr:nvSpPr>
          <xdr:spPr>
            <a:xfrm>
              <a:off x="11633200" y="4406900"/>
              <a:ext cx="660400" cy="444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600" b="1"/>
                <a:t>100</a:t>
              </a:r>
              <a:endParaRPr lang="en-GB" sz="1100" b="1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08C2598-0692-ECA3-1E36-B99DFDCB90F4}"/>
              </a:ext>
            </a:extLst>
          </xdr:cNvPr>
          <xdr:cNvSpPr txBox="1"/>
        </xdr:nvSpPr>
        <xdr:spPr>
          <a:xfrm>
            <a:off x="12242800" y="3657600"/>
            <a:ext cx="622300" cy="368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183931</xdr:colOff>
      <xdr:row>12</xdr:row>
      <xdr:rowOff>132693</xdr:rowOff>
    </xdr:from>
    <xdr:to>
      <xdr:col>15</xdr:col>
      <xdr:colOff>512379</xdr:colOff>
      <xdr:row>37</xdr:row>
      <xdr:rowOff>157656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15F54D00-8B24-7EAA-6BF3-34D21DD91050}"/>
            </a:ext>
          </a:extLst>
        </xdr:cNvPr>
        <xdr:cNvGrpSpPr/>
      </xdr:nvGrpSpPr>
      <xdr:grpSpPr>
        <a:xfrm>
          <a:off x="7285659" y="4082767"/>
          <a:ext cx="7640286" cy="5683933"/>
          <a:chOff x="7068207" y="2707727"/>
          <a:chExt cx="7567448" cy="517503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84405D29-F5F3-B989-8C76-0167FF6E38BD}"/>
              </a:ext>
            </a:extLst>
          </xdr:cNvPr>
          <xdr:cNvGraphicFramePr/>
        </xdr:nvGraphicFramePr>
        <xdr:xfrm>
          <a:off x="7068207" y="2707727"/>
          <a:ext cx="7567448" cy="51750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223506F-3608-449E-9828-210F1F17BE3A}"/>
              </a:ext>
            </a:extLst>
          </xdr:cNvPr>
          <xdr:cNvSpPr txBox="1"/>
        </xdr:nvSpPr>
        <xdr:spPr>
          <a:xfrm>
            <a:off x="9078311" y="5544206"/>
            <a:ext cx="622300" cy="368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CB0C09B-3B64-4A81-9029-37C85F2DCC09}"/>
              </a:ext>
            </a:extLst>
          </xdr:cNvPr>
          <xdr:cNvSpPr txBox="1"/>
        </xdr:nvSpPr>
        <xdr:spPr>
          <a:xfrm>
            <a:off x="12205138" y="5491654"/>
            <a:ext cx="660400" cy="444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600" b="1"/>
              <a:t>100</a:t>
            </a:r>
            <a:endParaRPr lang="en-GB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293914</xdr:colOff>
      <xdr:row>6</xdr:row>
      <xdr:rowOff>163286</xdr:rowOff>
    </xdr:from>
    <xdr:to>
      <xdr:col>11</xdr:col>
      <xdr:colOff>304799</xdr:colOff>
      <xdr:row>26</xdr:row>
      <xdr:rowOff>32657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38AD58D-6AA8-AB5E-6CE8-E1B4D249D7E7}"/>
            </a:ext>
          </a:extLst>
        </xdr:cNvPr>
        <xdr:cNvGrpSpPr/>
      </xdr:nvGrpSpPr>
      <xdr:grpSpPr>
        <a:xfrm>
          <a:off x="5845628" y="2911929"/>
          <a:ext cx="5902778" cy="4441371"/>
          <a:chOff x="5769429" y="1839686"/>
          <a:chExt cx="5954485" cy="411480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C609153A-D85C-BECB-6B72-DBF8ADE8CD5F}"/>
              </a:ext>
            </a:extLst>
          </xdr:cNvPr>
          <xdr:cNvGraphicFramePr/>
        </xdr:nvGraphicFramePr>
        <xdr:xfrm>
          <a:off x="5769429" y="1839686"/>
          <a:ext cx="5954485" cy="4114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BA6DFCD-46C2-4BA2-BF33-352A87395CD3}"/>
              </a:ext>
            </a:extLst>
          </xdr:cNvPr>
          <xdr:cNvSpPr txBox="1"/>
        </xdr:nvSpPr>
        <xdr:spPr>
          <a:xfrm>
            <a:off x="9710058" y="4125686"/>
            <a:ext cx="660400" cy="444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600" b="1"/>
              <a:t>100</a:t>
            </a:r>
            <a:endParaRPr lang="en-GB" sz="1100" b="1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DB9E9E64-5318-4D38-A923-639BAEBEE588}"/>
              </a:ext>
            </a:extLst>
          </xdr:cNvPr>
          <xdr:cNvSpPr txBox="1"/>
        </xdr:nvSpPr>
        <xdr:spPr>
          <a:xfrm>
            <a:off x="7326086" y="4158343"/>
            <a:ext cx="533400" cy="2612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403412</xdr:colOff>
      <xdr:row>7</xdr:row>
      <xdr:rowOff>73959</xdr:rowOff>
    </xdr:from>
    <xdr:to>
      <xdr:col>13</xdr:col>
      <xdr:colOff>302559</xdr:colOff>
      <xdr:row>29</xdr:row>
      <xdr:rowOff>56029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106D811-CD6B-E73D-F937-DB61C0CB06D2}"/>
            </a:ext>
          </a:extLst>
        </xdr:cNvPr>
        <xdr:cNvGrpSpPr/>
      </xdr:nvGrpSpPr>
      <xdr:grpSpPr>
        <a:xfrm>
          <a:off x="6202456" y="3239621"/>
          <a:ext cx="7112934" cy="5052732"/>
          <a:chOff x="6185647" y="2091018"/>
          <a:chExt cx="6465794" cy="3668806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8DD13FAA-10AA-F3BA-89FA-59CDECA082DE}"/>
              </a:ext>
            </a:extLst>
          </xdr:cNvPr>
          <xdr:cNvGraphicFramePr/>
        </xdr:nvGraphicFramePr>
        <xdr:xfrm>
          <a:off x="6185647" y="2091018"/>
          <a:ext cx="6465794" cy="36688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1A81FD53-3686-48EA-888E-62C317A250DD}"/>
              </a:ext>
            </a:extLst>
          </xdr:cNvPr>
          <xdr:cNvSpPr txBox="1"/>
        </xdr:nvSpPr>
        <xdr:spPr>
          <a:xfrm>
            <a:off x="8047587" y="4145071"/>
            <a:ext cx="533400" cy="2612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8276AD5-3AFA-49E6-BE52-5825DBAA078E}"/>
              </a:ext>
            </a:extLst>
          </xdr:cNvPr>
          <xdr:cNvSpPr txBox="1"/>
        </xdr:nvSpPr>
        <xdr:spPr>
          <a:xfrm>
            <a:off x="10393590" y="4125785"/>
            <a:ext cx="660400" cy="444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600" b="1"/>
              <a:t>100</a:t>
            </a:r>
            <a:endParaRPr lang="en-GB" sz="11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637953</xdr:colOff>
      <xdr:row>5</xdr:row>
      <xdr:rowOff>134261</xdr:rowOff>
    </xdr:from>
    <xdr:to>
      <xdr:col>7</xdr:col>
      <xdr:colOff>1694121</xdr:colOff>
      <xdr:row>28</xdr:row>
      <xdr:rowOff>106326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87B7D092-A175-92E5-B6AE-27A3FC751B55}"/>
            </a:ext>
          </a:extLst>
        </xdr:cNvPr>
        <xdr:cNvGrpSpPr/>
      </xdr:nvGrpSpPr>
      <xdr:grpSpPr>
        <a:xfrm>
          <a:off x="3336703" y="3101665"/>
          <a:ext cx="5965206" cy="4465911"/>
          <a:chOff x="4522694" y="1667435"/>
          <a:chExt cx="5652247" cy="3648635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1C48FFDE-BAD2-4B95-DF75-4F96F8F67118}"/>
              </a:ext>
            </a:extLst>
          </xdr:cNvPr>
          <xdr:cNvGraphicFramePr/>
        </xdr:nvGraphicFramePr>
        <xdr:xfrm>
          <a:off x="4522694" y="1667435"/>
          <a:ext cx="5652247" cy="36486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0A7AF1A-FAD4-4B7C-886D-A4DF9F76D25B}"/>
              </a:ext>
            </a:extLst>
          </xdr:cNvPr>
          <xdr:cNvSpPr txBox="1"/>
        </xdr:nvSpPr>
        <xdr:spPr>
          <a:xfrm>
            <a:off x="8294455" y="3729879"/>
            <a:ext cx="510988" cy="3316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600" b="1"/>
              <a:t>100</a:t>
            </a:r>
            <a:endParaRPr lang="en-GB" sz="1100" b="1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B5EBD80-8C7C-4323-95BE-9A920CE7AA57}"/>
              </a:ext>
            </a:extLst>
          </xdr:cNvPr>
          <xdr:cNvSpPr txBox="1"/>
        </xdr:nvSpPr>
        <xdr:spPr>
          <a:xfrm>
            <a:off x="6030994" y="3730999"/>
            <a:ext cx="581471" cy="31871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385823</xdr:colOff>
      <xdr:row>6</xdr:row>
      <xdr:rowOff>57873</xdr:rowOff>
    </xdr:from>
    <xdr:to>
      <xdr:col>10</xdr:col>
      <xdr:colOff>192912</xdr:colOff>
      <xdr:row>25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F329CD75-6332-7937-320E-C98F4D098EA1}"/>
            </a:ext>
          </a:extLst>
        </xdr:cNvPr>
        <xdr:cNvGrpSpPr/>
      </xdr:nvGrpSpPr>
      <xdr:grpSpPr>
        <a:xfrm>
          <a:off x="6016424" y="2818917"/>
          <a:ext cx="5413577" cy="4367032"/>
          <a:chOff x="6173165" y="1524000"/>
          <a:chExt cx="5488329" cy="4157241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1F7B2502-8343-2752-F120-2C57CD3AEF9A}"/>
              </a:ext>
            </a:extLst>
          </xdr:cNvPr>
          <xdr:cNvGraphicFramePr/>
        </xdr:nvGraphicFramePr>
        <xdr:xfrm>
          <a:off x="6173165" y="1524000"/>
          <a:ext cx="5488329" cy="41572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C17F071-79A3-4E0D-9BB4-727E96189FDE}"/>
              </a:ext>
            </a:extLst>
          </xdr:cNvPr>
          <xdr:cNvSpPr txBox="1"/>
        </xdr:nvSpPr>
        <xdr:spPr>
          <a:xfrm>
            <a:off x="9877063" y="3838937"/>
            <a:ext cx="547671" cy="3855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600" b="1"/>
              <a:t>100</a:t>
            </a:r>
            <a:endParaRPr lang="en-GB" sz="1100" b="1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E8EEF4E-9896-413D-AD7C-A1A72DC0288E}"/>
              </a:ext>
            </a:extLst>
          </xdr:cNvPr>
          <xdr:cNvSpPr txBox="1"/>
        </xdr:nvSpPr>
        <xdr:spPr>
          <a:xfrm>
            <a:off x="7542835" y="3906456"/>
            <a:ext cx="623214" cy="370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n-GB" sz="16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0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30096</xdr:colOff>
      <xdr:row>5</xdr:row>
      <xdr:rowOff>4795</xdr:rowOff>
    </xdr:from>
    <xdr:to>
      <xdr:col>15</xdr:col>
      <xdr:colOff>401782</xdr:colOff>
      <xdr:row>40</xdr:row>
      <xdr:rowOff>41564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717E5FE-45B7-B24C-3577-906953EFF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546100</xdr:rowOff>
    </xdr:from>
    <xdr:to>
      <xdr:col>1</xdr:col>
      <xdr:colOff>410574</xdr:colOff>
      <xdr:row>0</xdr:row>
      <xdr:rowOff>753382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E39468-DAFD-4AC0-A933-614E370B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546100"/>
          <a:ext cx="1279254" cy="2072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DCA084-BD2B-425F-A941-D47B18CC68FA}" name="Table22" displayName="Table22" ref="A2:C32" totalsRowShown="0">
  <tableColumns count="3">
    <tableColumn id="1" xr3:uid="{4E7D1593-61B0-454E-A871-0EF6749000CD}" name="Question"/>
    <tableColumn id="2" xr3:uid="{34CB6C64-2333-4872-B191-FB49515516FE}" name="Answer"/>
    <tableColumn id="3" xr3:uid="{E800985F-E15E-473B-8A92-9B9D6008CDB9}" name="Scale"/>
  </tableColumns>
  <tableStyleInfo name="TableStyleLight9" showFirstColumn="0" showLastColumn="0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BECDEB-C8D2-46D6-963B-F7D5AFB0E25B}" name="Table11" displayName="Table11" ref="H3:K4" totalsRowShown="0" headerRowDxfId="6">
  <autoFilter ref="H3:K4" xr:uid="{33BECDEB-C8D2-46D6-963B-F7D5AFB0E25B}">
    <filterColumn colId="0" hiddenButton="1"/>
    <filterColumn colId="1" hiddenButton="1"/>
    <filterColumn colId="2" hiddenButton="1"/>
    <filterColumn colId="3" hiddenButton="1"/>
  </autoFilter>
  <tableColumns count="4">
    <tableColumn id="1" xr3:uid="{111E9B3F-6A63-433C-9A2F-858400AE9582}" name="Dimension"/>
    <tableColumn id="2" xr3:uid="{5A50F5F5-B82B-434C-902E-0E35F77EAEE1}" name="Score" dataDxfId="5">
      <calculatedColumnFormula>E3</calculatedColumnFormula>
    </tableColumn>
    <tableColumn id="3" xr3:uid="{D04E911F-432C-4081-95D5-582A1B6DA1DF}" name="Rest" dataDxfId="4">
      <calculatedColumnFormula>K4-I4</calculatedColumnFormula>
    </tableColumn>
    <tableColumn id="4" xr3:uid="{F4357BBC-5D53-4333-8BEC-0AEE15BB6025}" name="Total" dataDxfId="3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2CBE93-6405-4A1A-A553-56CC8F63480D}" name="Table2210" displayName="Table2210" ref="A2:C19" totalsRowShown="0">
  <tableColumns count="3">
    <tableColumn id="1" xr3:uid="{E1570366-413A-4AA3-AA8E-8BCDAA25C55E}" name="Question"/>
    <tableColumn id="2" xr3:uid="{2385FAA3-C045-4E04-BB07-1440B4ACFC78}" name="Answer"/>
    <tableColumn id="3" xr3:uid="{BAA38555-1CF4-4D98-94B9-55E3BC701365}" name="Scale"/>
  </tableColumns>
  <tableStyleInfo name="TableStyleLight14" showFirstColumn="0" showLastColumn="0" showRowStripes="1" showColumnStripes="1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4BEB46-680F-4C3F-9583-323756F6FBCA}" name="Table12" displayName="Table12" ref="H3:K4" totalsRowShown="0">
  <autoFilter ref="H3:K4" xr:uid="{E84BEB46-680F-4C3F-9583-323756F6FBCA}">
    <filterColumn colId="0" hiddenButton="1"/>
    <filterColumn colId="1" hiddenButton="1"/>
    <filterColumn colId="2" hiddenButton="1"/>
    <filterColumn colId="3" hiddenButton="1"/>
  </autoFilter>
  <tableColumns count="4">
    <tableColumn id="1" xr3:uid="{9DB4CFD4-3865-44CC-AF0D-31D9B40EB193}" name="Dimension"/>
    <tableColumn id="2" xr3:uid="{FBC833A5-08AC-4A0E-96B4-BE81894BA15C}" name="Score" dataDxfId="2">
      <calculatedColumnFormula>E3</calculatedColumnFormula>
    </tableColumn>
    <tableColumn id="3" xr3:uid="{6A3F0B81-9FB8-4FC1-BDC2-4FFE07B180CC}" name="Rest" dataDxfId="1">
      <calculatedColumnFormula>K4-I4</calculatedColumnFormula>
    </tableColumn>
    <tableColumn id="4" xr3:uid="{9770F562-9E78-417F-A9B4-0583D7B1D864}" name="Total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AAE91F-F362-4092-B76E-3344EFF47FF7}" name="Table3" displayName="Table3" ref="H3:K4" totalsRowShown="0">
  <tableColumns count="4">
    <tableColumn id="1" xr3:uid="{C55DEFEA-D896-42D9-8A64-0D5DF6645849}" name="Dimension"/>
    <tableColumn id="2" xr3:uid="{FEDE9F69-FCAE-43C5-9825-5B77832588A2}" name="Score" dataDxfId="21">
      <calculatedColumnFormula>E3</calculatedColumnFormula>
    </tableColumn>
    <tableColumn id="3" xr3:uid="{10CF4F87-C49B-44E7-BE51-BC4AE7F46157}" name="Rest" dataDxfId="20">
      <calculatedColumnFormula>K4-I4</calculatedColumnFormula>
    </tableColumn>
    <tableColumn id="4" xr3:uid="{F33B71CE-84A1-48A9-AA93-BBFACD373D00}" name="Total" dataDxfId="19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8FE4BC-14B7-4E50-A1E6-3BEF687FC1CB}" name="Table2" displayName="Table2" ref="A2:C26" totalsRowShown="0">
  <tableColumns count="3">
    <tableColumn id="1" xr3:uid="{BD51F829-88F8-4702-B5B2-B1956EF18525}" name="Question"/>
    <tableColumn id="2" xr3:uid="{C970A7E6-1C20-4D98-89C8-DFC3E2974D51}" name="Answer"/>
    <tableColumn id="3" xr3:uid="{2B4FF75E-33B5-4217-AEE6-F6A4DEDCAB2A}" name="Scale"/>
  </tableColumns>
  <tableStyleInfo name="TableStyleLight10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580E44-4DFE-402F-8767-F51E84E61A53}" name="Table4" displayName="Table4" ref="H3:K4" totalsRowShown="0">
  <autoFilter ref="H3:K4" xr:uid="{94580E44-4DFE-402F-8767-F51E84E61A53}">
    <filterColumn colId="0" hiddenButton="1"/>
    <filterColumn colId="1" hiddenButton="1"/>
    <filterColumn colId="2" hiddenButton="1"/>
    <filterColumn colId="3" hiddenButton="1"/>
  </autoFilter>
  <tableColumns count="4">
    <tableColumn id="1" xr3:uid="{803D2256-333E-4B5A-B98D-E1F71DE30B64}" name="Dimension"/>
    <tableColumn id="2" xr3:uid="{D86968BD-446D-41F9-B8E7-CE6D188E15F8}" name="Score" dataDxfId="18">
      <calculatedColumnFormula>E3</calculatedColumnFormula>
    </tableColumn>
    <tableColumn id="3" xr3:uid="{4FDAC8D9-ADCF-459F-B609-B82CA7E6F272}" name="Rest" dataDxfId="17">
      <calculatedColumnFormula>K4-I4</calculatedColumnFormula>
    </tableColumn>
    <tableColumn id="4" xr3:uid="{AEA8CA87-C6D1-498C-A08C-260F601EDE13}" name="Total" dataDxfId="16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CDF727-2230-45A1-AA6D-EDC401664CFF}" name="Table26" displayName="Table26" ref="A2:C22" totalsRowShown="0">
  <tableColumns count="3">
    <tableColumn id="1" xr3:uid="{E334F332-E652-4225-B722-727D1E02871C}" name="Question"/>
    <tableColumn id="2" xr3:uid="{C80AE99D-38E6-45E2-AEA7-2A2EF33BAEFA}" name="Answer"/>
    <tableColumn id="3" xr3:uid="{D8FB57F0-BFF2-4479-926A-BA0468121EB4}" name="Scale"/>
  </tableColumns>
  <tableStyleInfo name="TableStyleLight12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3F8F940-E329-4785-9D22-225CD278F3A2}" name="Table6" displayName="Table6" ref="H3:K4" totalsRowShown="0">
  <autoFilter ref="H3:K4" xr:uid="{A3F8F940-E329-4785-9D22-225CD278F3A2}">
    <filterColumn colId="0" hiddenButton="1"/>
    <filterColumn colId="1" hiddenButton="1"/>
    <filterColumn colId="2" hiddenButton="1"/>
    <filterColumn colId="3" hiddenButton="1"/>
  </autoFilter>
  <tableColumns count="4">
    <tableColumn id="1" xr3:uid="{ADC2F8B1-2D66-448C-ADB6-A1BE77CDBEF1}" name="Dimension"/>
    <tableColumn id="2" xr3:uid="{1AE031E2-E4CE-4CEC-8B83-CE282A9B7252}" name="Score" dataDxfId="15">
      <calculatedColumnFormula>E3</calculatedColumnFormula>
    </tableColumn>
    <tableColumn id="3" xr3:uid="{051AA125-B6C2-4796-8BCB-FBBFEFED997E}" name="Rest" dataDxfId="14">
      <calculatedColumnFormula>K4-I4</calculatedColumnFormula>
    </tableColumn>
    <tableColumn id="4" xr3:uid="{D23F7FD2-0319-469A-9AC7-1A2275009480}" name="Total" dataDxfId="1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696463-B9E6-4BD5-86A7-E9C6B52857E0}" name="Table268" displayName="Table268" ref="A2:C18" totalsRowShown="0" headerRowDxfId="12">
  <tableColumns count="3">
    <tableColumn id="1" xr3:uid="{BC2D4E82-A433-4657-AAEB-90705CD89F1C}" name="Question"/>
    <tableColumn id="2" xr3:uid="{968D7FD4-A81F-45C4-B80D-1490C71478D2}" name="Answer"/>
    <tableColumn id="3" xr3:uid="{6DA6D219-966A-4755-AABC-EF3D4771D86B}" name="Scale"/>
  </tableColumns>
  <tableStyleInfo name="TableStyleLight8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E4324F7-3D4A-464E-B79F-4D3448B2F703}" name="Table10" displayName="Table10" ref="H3:K4" totalsRowShown="0" headerRowDxfId="11">
  <autoFilter ref="H3:K4" xr:uid="{1E4324F7-3D4A-464E-B79F-4D3448B2F703}">
    <filterColumn colId="0" hiddenButton="1"/>
    <filterColumn colId="1" hiddenButton="1"/>
    <filterColumn colId="2" hiddenButton="1"/>
    <filterColumn colId="3" hiddenButton="1"/>
  </autoFilter>
  <tableColumns count="4">
    <tableColumn id="1" xr3:uid="{BBF774EA-6495-48E6-A19C-75BF6CEDFA04}" name="Dimension"/>
    <tableColumn id="2" xr3:uid="{E1C57FFE-6E4A-417E-8B0D-645914707376}" name="Score" dataDxfId="10">
      <calculatedColumnFormula>E3</calculatedColumnFormula>
    </tableColumn>
    <tableColumn id="3" xr3:uid="{6224DDDE-28BE-4461-9628-FEF749966569}" name="Rest" dataDxfId="9">
      <calculatedColumnFormula>K4-I4</calculatedColumnFormula>
    </tableColumn>
    <tableColumn id="4" xr3:uid="{A48797AE-F4AD-41F9-B57E-C9D2DB1CE209}" name="Total" dataDxfId="8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AE29208-AD47-4B59-B5CE-95FCE12A436C}" name="Table229" displayName="Table229" ref="A2:C8" totalsRowShown="0" headerRowDxfId="7">
  <tableColumns count="3">
    <tableColumn id="1" xr3:uid="{D6FFB8BE-AEFC-4E57-A863-BB6ADCBEFDE4}" name="Question"/>
    <tableColumn id="2" xr3:uid="{D425B222-77E7-4E0D-A74B-E13032E156B9}" name="Answer"/>
    <tableColumn id="3" xr3:uid="{65EA2103-A4CE-4D7C-AD00-D05DCE73323F}" name="Scale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60F0-DC67-4C23-8756-2E681D42DEDF}">
  <dimension ref="A1:AU32"/>
  <sheetViews>
    <sheetView tabSelected="1" zoomScale="56" workbookViewId="0">
      <selection activeCell="H45" sqref="H45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43.85546875" bestFit="1" customWidth="1"/>
    <col min="5" max="5" width="20.85546875" bestFit="1" customWidth="1"/>
    <col min="8" max="8" width="25.42578125" customWidth="1"/>
    <col min="9" max="9" width="11.85546875" bestFit="1" customWidth="1"/>
    <col min="10" max="10" width="10.42578125" bestFit="1" customWidth="1"/>
    <col min="11" max="11" width="11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t="s">
        <v>39</v>
      </c>
      <c r="B2" t="s">
        <v>38</v>
      </c>
      <c r="C2" t="s">
        <v>37</v>
      </c>
      <c r="D2" s="5" t="s">
        <v>12</v>
      </c>
      <c r="E2" s="5" t="s">
        <v>40</v>
      </c>
    </row>
    <row r="3" spans="1:47" ht="75" x14ac:dyDescent="0.25">
      <c r="A3" t="s">
        <v>13</v>
      </c>
      <c r="B3" s="3" t="s">
        <v>15</v>
      </c>
      <c r="C3" s="4">
        <v>0.2</v>
      </c>
      <c r="D3" s="2" t="s">
        <v>56</v>
      </c>
      <c r="E3" s="21">
        <f>(SUM(C4:C21)/1.8*5+SUM(C23:C32)*5)/100</f>
        <v>0.57461111111111118</v>
      </c>
      <c r="H3" t="s">
        <v>0</v>
      </c>
      <c r="I3" t="s">
        <v>3</v>
      </c>
      <c r="J3" t="s">
        <v>4</v>
      </c>
      <c r="K3" t="s">
        <v>5</v>
      </c>
    </row>
    <row r="4" spans="1:47" x14ac:dyDescent="0.25">
      <c r="A4" s="3" t="s">
        <v>19</v>
      </c>
      <c r="B4" s="29">
        <v>1</v>
      </c>
      <c r="C4" s="2">
        <f>Table22[[#This Row],[Answer]]*$C$3</f>
        <v>0.2</v>
      </c>
      <c r="D4" s="2"/>
      <c r="H4" t="s">
        <v>6</v>
      </c>
      <c r="I4" s="1">
        <f>E3</f>
        <v>0.57461111111111118</v>
      </c>
      <c r="J4" s="1">
        <f t="shared" ref="J4" si="0">K4-I4</f>
        <v>0.42538888888888882</v>
      </c>
      <c r="K4" s="1">
        <v>1</v>
      </c>
    </row>
    <row r="5" spans="1:47" x14ac:dyDescent="0.25">
      <c r="A5" s="3" t="s">
        <v>20</v>
      </c>
      <c r="B5" s="30">
        <v>2</v>
      </c>
      <c r="C5" s="2">
        <f>Table22[[#This Row],[Answer]]*$C$3</f>
        <v>0.4</v>
      </c>
      <c r="D5" s="2"/>
    </row>
    <row r="6" spans="1:47" x14ac:dyDescent="0.25">
      <c r="A6" s="3" t="s">
        <v>21</v>
      </c>
      <c r="B6" s="30">
        <v>3</v>
      </c>
      <c r="C6" s="2">
        <f>Table22[[#This Row],[Answer]]*$C$3</f>
        <v>0.60000000000000009</v>
      </c>
      <c r="D6" s="2"/>
    </row>
    <row r="7" spans="1:47" x14ac:dyDescent="0.25">
      <c r="A7" s="3" t="s">
        <v>22</v>
      </c>
      <c r="B7" s="30">
        <v>3</v>
      </c>
      <c r="C7" s="2">
        <f>Table22[[#This Row],[Answer]]*$C$3</f>
        <v>0.60000000000000009</v>
      </c>
      <c r="D7" s="2"/>
    </row>
    <row r="8" spans="1:47" x14ac:dyDescent="0.25">
      <c r="A8" s="3" t="s">
        <v>23</v>
      </c>
      <c r="B8" s="30">
        <v>2</v>
      </c>
      <c r="C8" s="2">
        <f>Table22[[#This Row],[Answer]]*$C$3</f>
        <v>0.4</v>
      </c>
      <c r="D8" s="2"/>
    </row>
    <row r="9" spans="1:47" x14ac:dyDescent="0.25">
      <c r="A9" s="3" t="s">
        <v>24</v>
      </c>
      <c r="B9" s="30">
        <v>2</v>
      </c>
      <c r="C9" s="2">
        <f>Table22[[#This Row],[Answer]]*$C$3</f>
        <v>0.4</v>
      </c>
      <c r="D9" s="2"/>
    </row>
    <row r="10" spans="1:47" x14ac:dyDescent="0.25">
      <c r="A10" s="3" t="s">
        <v>25</v>
      </c>
      <c r="B10" s="30">
        <v>1</v>
      </c>
      <c r="C10" s="2">
        <f>Table22[[#This Row],[Answer]]*$C$3</f>
        <v>0.2</v>
      </c>
      <c r="D10" s="2"/>
    </row>
    <row r="11" spans="1:47" x14ac:dyDescent="0.25">
      <c r="A11" s="3" t="s">
        <v>26</v>
      </c>
      <c r="B11" s="30">
        <v>1</v>
      </c>
      <c r="C11" s="2">
        <f>Table22[[#This Row],[Answer]]*$C$3</f>
        <v>0.2</v>
      </c>
      <c r="D11" s="2"/>
    </row>
    <row r="12" spans="1:47" x14ac:dyDescent="0.25">
      <c r="A12" s="3" t="s">
        <v>27</v>
      </c>
      <c r="B12" s="30">
        <v>2</v>
      </c>
      <c r="C12" s="2">
        <f>Table22[[#This Row],[Answer]]*$C$3</f>
        <v>0.4</v>
      </c>
      <c r="D12" s="2"/>
    </row>
    <row r="13" spans="1:47" x14ac:dyDescent="0.25">
      <c r="A13" s="3" t="s">
        <v>28</v>
      </c>
      <c r="B13" s="30">
        <v>5</v>
      </c>
      <c r="C13" s="2">
        <f>Table22[[#This Row],[Answer]]*$C$3</f>
        <v>1</v>
      </c>
      <c r="D13" s="2"/>
    </row>
    <row r="14" spans="1:47" x14ac:dyDescent="0.25">
      <c r="A14" s="3" t="s">
        <v>29</v>
      </c>
      <c r="B14" s="30">
        <v>1</v>
      </c>
      <c r="C14" s="2">
        <f>Table22[[#This Row],[Answer]]*$C$3</f>
        <v>0.2</v>
      </c>
      <c r="D14" s="2"/>
    </row>
    <row r="15" spans="1:47" x14ac:dyDescent="0.25">
      <c r="A15" s="3" t="s">
        <v>30</v>
      </c>
      <c r="B15" s="30">
        <v>2</v>
      </c>
      <c r="C15" s="2">
        <f>Table22[[#This Row],[Answer]]*$C$3</f>
        <v>0.4</v>
      </c>
      <c r="D15" s="2"/>
    </row>
    <row r="16" spans="1:47" x14ac:dyDescent="0.25">
      <c r="A16" s="3" t="s">
        <v>31</v>
      </c>
      <c r="B16" s="30">
        <v>3</v>
      </c>
      <c r="C16" s="2">
        <f>Table22[[#This Row],[Answer]]*$C$3</f>
        <v>0.60000000000000009</v>
      </c>
      <c r="D16" s="2"/>
    </row>
    <row r="17" spans="1:4" x14ac:dyDescent="0.25">
      <c r="A17" s="3" t="s">
        <v>32</v>
      </c>
      <c r="B17" s="30">
        <v>2</v>
      </c>
      <c r="C17" s="2">
        <f>Table22[[#This Row],[Answer]]*$C$3</f>
        <v>0.4</v>
      </c>
      <c r="D17" s="2"/>
    </row>
    <row r="18" spans="1:4" x14ac:dyDescent="0.25">
      <c r="A18" s="3" t="s">
        <v>33</v>
      </c>
      <c r="B18" s="30">
        <v>4</v>
      </c>
      <c r="C18" s="2">
        <f>Table22[[#This Row],[Answer]]*$C$3</f>
        <v>0.8</v>
      </c>
      <c r="D18" s="2"/>
    </row>
    <row r="19" spans="1:4" x14ac:dyDescent="0.25">
      <c r="A19" s="3" t="s">
        <v>34</v>
      </c>
      <c r="B19" s="30">
        <v>5</v>
      </c>
      <c r="C19" s="2">
        <f>Table22[[#This Row],[Answer]]*$C$3</f>
        <v>1</v>
      </c>
      <c r="D19" s="2"/>
    </row>
    <row r="20" spans="1:4" x14ac:dyDescent="0.25">
      <c r="A20" s="3" t="s">
        <v>35</v>
      </c>
      <c r="B20" s="30">
        <v>4</v>
      </c>
      <c r="C20" s="2">
        <f>Table22[[#This Row],[Answer]]*$C$3</f>
        <v>0.8</v>
      </c>
      <c r="D20" s="2"/>
    </row>
    <row r="21" spans="1:4" x14ac:dyDescent="0.25">
      <c r="A21" s="3" t="s">
        <v>36</v>
      </c>
      <c r="B21" s="31">
        <v>4</v>
      </c>
      <c r="C21" s="2">
        <f>Table22[[#This Row],[Answer]]*$C$3</f>
        <v>0.8</v>
      </c>
      <c r="D21" s="2"/>
    </row>
    <row r="22" spans="1:4" ht="60" x14ac:dyDescent="0.25">
      <c r="A22" t="s">
        <v>14</v>
      </c>
      <c r="B22" s="3" t="s">
        <v>18</v>
      </c>
      <c r="C22" s="4">
        <v>0.33</v>
      </c>
      <c r="D22" s="2" t="s">
        <v>57</v>
      </c>
    </row>
    <row r="23" spans="1:4" x14ac:dyDescent="0.25">
      <c r="A23" t="s">
        <v>19</v>
      </c>
      <c r="B23" s="30">
        <v>3</v>
      </c>
      <c r="C23" s="6">
        <f>Table22[[#This Row],[Answer]]*$C$22</f>
        <v>0.99</v>
      </c>
      <c r="D23" s="2"/>
    </row>
    <row r="24" spans="1:4" x14ac:dyDescent="0.25">
      <c r="A24" t="s">
        <v>20</v>
      </c>
      <c r="B24" s="30">
        <v>3</v>
      </c>
      <c r="C24" s="6">
        <f>Table22[[#This Row],[Answer]]*$C$22</f>
        <v>0.99</v>
      </c>
      <c r="D24" s="2"/>
    </row>
    <row r="25" spans="1:4" x14ac:dyDescent="0.25">
      <c r="A25" t="s">
        <v>21</v>
      </c>
      <c r="B25" s="30">
        <v>2</v>
      </c>
      <c r="C25" s="4">
        <f>Table22[[#This Row],[Answer]]*$C$22</f>
        <v>0.66</v>
      </c>
      <c r="D25" s="2"/>
    </row>
    <row r="26" spans="1:4" x14ac:dyDescent="0.25">
      <c r="A26" t="s">
        <v>22</v>
      </c>
      <c r="B26" s="30">
        <v>1</v>
      </c>
      <c r="C26" s="4">
        <f>Table22[[#This Row],[Answer]]*$C$22</f>
        <v>0.33</v>
      </c>
      <c r="D26" s="2"/>
    </row>
    <row r="27" spans="1:4" x14ac:dyDescent="0.25">
      <c r="A27" t="s">
        <v>23</v>
      </c>
      <c r="B27" s="30">
        <v>1</v>
      </c>
      <c r="C27" s="4">
        <f>Table22[[#This Row],[Answer]]*$C$22</f>
        <v>0.33</v>
      </c>
      <c r="D27" s="2"/>
    </row>
    <row r="28" spans="1:4" x14ac:dyDescent="0.25">
      <c r="A28" t="s">
        <v>24</v>
      </c>
      <c r="B28" s="30">
        <v>2</v>
      </c>
      <c r="C28" s="4">
        <f>Table22[[#This Row],[Answer]]*$C$22</f>
        <v>0.66</v>
      </c>
      <c r="D28" s="2"/>
    </row>
    <row r="29" spans="1:4" x14ac:dyDescent="0.25">
      <c r="A29" t="s">
        <v>25</v>
      </c>
      <c r="B29" s="30">
        <v>2</v>
      </c>
      <c r="C29" s="4">
        <f>Table22[[#This Row],[Answer]]*$C$22</f>
        <v>0.66</v>
      </c>
      <c r="D29" s="2"/>
    </row>
    <row r="30" spans="1:4" x14ac:dyDescent="0.25">
      <c r="A30" t="s">
        <v>26</v>
      </c>
      <c r="B30" s="30">
        <v>1</v>
      </c>
      <c r="C30" s="4">
        <f>Table22[[#This Row],[Answer]]*$C$22</f>
        <v>0.33</v>
      </c>
      <c r="D30" s="2"/>
    </row>
    <row r="31" spans="1:4" x14ac:dyDescent="0.25">
      <c r="A31" t="s">
        <v>27</v>
      </c>
      <c r="B31" s="30">
        <v>1</v>
      </c>
      <c r="C31" s="4">
        <f>Table22[[#This Row],[Answer]]*$C$22</f>
        <v>0.33</v>
      </c>
      <c r="D31" s="2"/>
    </row>
    <row r="32" spans="1:4" x14ac:dyDescent="0.25">
      <c r="A32" t="s">
        <v>28</v>
      </c>
      <c r="B32" s="30">
        <v>3</v>
      </c>
      <c r="C32" s="6">
        <f>Table22[[#This Row],[Answer]]*$C$22</f>
        <v>0.99</v>
      </c>
    </row>
  </sheetData>
  <phoneticPr fontId="3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5492-9085-48F6-A7D5-6453BF67ABA5}">
  <dimension ref="A1:AU26"/>
  <sheetViews>
    <sheetView zoomScale="68" workbookViewId="0"/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44.42578125" bestFit="1" customWidth="1"/>
    <col min="5" max="5" width="21.5703125" bestFit="1" customWidth="1"/>
    <col min="8" max="8" width="26.42578125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t="s">
        <v>39</v>
      </c>
      <c r="B2" t="s">
        <v>38</v>
      </c>
      <c r="C2" t="s">
        <v>37</v>
      </c>
      <c r="D2" s="8" t="s">
        <v>12</v>
      </c>
      <c r="E2" s="8" t="s">
        <v>40</v>
      </c>
    </row>
    <row r="3" spans="1:47" ht="60" x14ac:dyDescent="0.25">
      <c r="A3" t="s">
        <v>16</v>
      </c>
      <c r="B3" s="3" t="s">
        <v>41</v>
      </c>
      <c r="C3" s="4">
        <v>0.33</v>
      </c>
      <c r="D3" s="7" t="s">
        <v>54</v>
      </c>
      <c r="E3" s="22">
        <f>(SUM(C4:C17)/1.4*5+SUM(C19:C26)*1.25*5)/100</f>
        <v>0.4910714285714286</v>
      </c>
      <c r="H3" t="s">
        <v>0</v>
      </c>
      <c r="I3" t="s">
        <v>3</v>
      </c>
      <c r="J3" t="s">
        <v>4</v>
      </c>
      <c r="K3" t="s">
        <v>5</v>
      </c>
    </row>
    <row r="4" spans="1:47" x14ac:dyDescent="0.25">
      <c r="A4" s="3" t="s">
        <v>19</v>
      </c>
      <c r="B4" s="32">
        <v>3</v>
      </c>
      <c r="C4" s="9">
        <f>Table2[[#This Row],[Answer]]*$C$3</f>
        <v>0.99</v>
      </c>
      <c r="D4" s="2"/>
      <c r="H4" t="s">
        <v>7</v>
      </c>
      <c r="I4" s="1">
        <f>E3</f>
        <v>0.4910714285714286</v>
      </c>
      <c r="J4" s="1">
        <f t="shared" ref="J4" si="0">K4-I4</f>
        <v>0.5089285714285714</v>
      </c>
      <c r="K4" s="1">
        <v>1</v>
      </c>
    </row>
    <row r="5" spans="1:47" x14ac:dyDescent="0.25">
      <c r="A5" s="3" t="s">
        <v>20</v>
      </c>
      <c r="B5" s="32">
        <v>3</v>
      </c>
      <c r="C5" s="9">
        <f>Table2[[#This Row],[Answer]]*$C$3</f>
        <v>0.99</v>
      </c>
      <c r="D5" s="2"/>
    </row>
    <row r="6" spans="1:47" x14ac:dyDescent="0.25">
      <c r="A6" s="3" t="s">
        <v>21</v>
      </c>
      <c r="B6" s="32">
        <v>2</v>
      </c>
      <c r="C6" s="2">
        <f>Table2[[#This Row],[Answer]]*$C$3</f>
        <v>0.66</v>
      </c>
      <c r="D6" s="2"/>
    </row>
    <row r="7" spans="1:47" x14ac:dyDescent="0.25">
      <c r="A7" s="3" t="s">
        <v>22</v>
      </c>
      <c r="B7" s="32">
        <v>2</v>
      </c>
      <c r="C7" s="2">
        <f>Table2[[#This Row],[Answer]]*$C$3</f>
        <v>0.66</v>
      </c>
      <c r="D7" s="2"/>
    </row>
    <row r="8" spans="1:47" x14ac:dyDescent="0.25">
      <c r="A8" s="3" t="s">
        <v>23</v>
      </c>
      <c r="B8" s="32">
        <v>2</v>
      </c>
      <c r="C8" s="2">
        <f>Table2[[#This Row],[Answer]]*$C$3</f>
        <v>0.66</v>
      </c>
      <c r="D8" s="2"/>
    </row>
    <row r="9" spans="1:47" x14ac:dyDescent="0.25">
      <c r="A9" s="3" t="s">
        <v>24</v>
      </c>
      <c r="B9" s="32">
        <v>2</v>
      </c>
      <c r="C9" s="2">
        <f>Table2[[#This Row],[Answer]]*$C$3</f>
        <v>0.66</v>
      </c>
      <c r="D9" s="2"/>
    </row>
    <row r="10" spans="1:47" x14ac:dyDescent="0.25">
      <c r="A10" s="3" t="s">
        <v>25</v>
      </c>
      <c r="B10" s="32">
        <v>2</v>
      </c>
      <c r="C10" s="2">
        <f>Table2[[#This Row],[Answer]]*$C$3</f>
        <v>0.66</v>
      </c>
      <c r="D10" s="2"/>
    </row>
    <row r="11" spans="1:47" x14ac:dyDescent="0.25">
      <c r="A11" s="3" t="s">
        <v>26</v>
      </c>
      <c r="B11" s="32">
        <v>3</v>
      </c>
      <c r="C11" s="9">
        <f>Table2[[#This Row],[Answer]]*$C$3</f>
        <v>0.99</v>
      </c>
      <c r="D11" s="2"/>
    </row>
    <row r="12" spans="1:47" x14ac:dyDescent="0.25">
      <c r="A12" s="3" t="s">
        <v>27</v>
      </c>
      <c r="B12" s="32">
        <v>2</v>
      </c>
      <c r="C12" s="2">
        <f>Table2[[#This Row],[Answer]]*$C$3</f>
        <v>0.66</v>
      </c>
      <c r="D12" s="2"/>
    </row>
    <row r="13" spans="1:47" x14ac:dyDescent="0.25">
      <c r="A13" s="3" t="s">
        <v>28</v>
      </c>
      <c r="B13" s="32">
        <v>2</v>
      </c>
      <c r="C13" s="2">
        <f>Table2[[#This Row],[Answer]]*$C$3</f>
        <v>0.66</v>
      </c>
      <c r="D13" s="2"/>
    </row>
    <row r="14" spans="1:47" x14ac:dyDescent="0.25">
      <c r="A14" s="3" t="s">
        <v>29</v>
      </c>
      <c r="B14" s="32">
        <v>1</v>
      </c>
      <c r="C14" s="2">
        <f>Table2[[#This Row],[Answer]]*$C$3</f>
        <v>0.33</v>
      </c>
      <c r="D14" s="2"/>
    </row>
    <row r="15" spans="1:47" x14ac:dyDescent="0.25">
      <c r="A15" s="3" t="s">
        <v>30</v>
      </c>
      <c r="B15" s="32">
        <v>2</v>
      </c>
      <c r="C15" s="2">
        <f>Table2[[#This Row],[Answer]]*$C$3</f>
        <v>0.66</v>
      </c>
      <c r="D15" s="2"/>
    </row>
    <row r="16" spans="1:47" x14ac:dyDescent="0.25">
      <c r="A16" s="3" t="s">
        <v>31</v>
      </c>
      <c r="B16" s="32">
        <v>3</v>
      </c>
      <c r="C16" s="9">
        <f>Table2[[#This Row],[Answer]]*$C$3</f>
        <v>0.99</v>
      </c>
      <c r="D16" s="2"/>
    </row>
    <row r="17" spans="1:4" x14ac:dyDescent="0.25">
      <c r="A17" s="3" t="s">
        <v>32</v>
      </c>
      <c r="B17" s="32">
        <v>1</v>
      </c>
      <c r="C17" s="2">
        <f>Table2[[#This Row],[Answer]]*$C$3</f>
        <v>0.33</v>
      </c>
      <c r="D17" s="2"/>
    </row>
    <row r="18" spans="1:4" ht="75" x14ac:dyDescent="0.25">
      <c r="A18" t="s">
        <v>17</v>
      </c>
      <c r="B18" s="3" t="s">
        <v>42</v>
      </c>
      <c r="C18" s="4">
        <v>0.2</v>
      </c>
      <c r="D18" s="2" t="s">
        <v>55</v>
      </c>
    </row>
    <row r="19" spans="1:4" x14ac:dyDescent="0.25">
      <c r="A19" t="s">
        <v>19</v>
      </c>
      <c r="B19" s="32">
        <v>3</v>
      </c>
      <c r="C19" s="10">
        <f>Table2[[#This Row],[Answer]]*$C$18</f>
        <v>0.60000000000000009</v>
      </c>
      <c r="D19" s="2"/>
    </row>
    <row r="20" spans="1:4" x14ac:dyDescent="0.25">
      <c r="A20" t="s">
        <v>20</v>
      </c>
      <c r="B20" s="32">
        <v>2</v>
      </c>
      <c r="C20" s="10">
        <f>Table2[[#This Row],[Answer]]*$C$18</f>
        <v>0.4</v>
      </c>
      <c r="D20" s="2"/>
    </row>
    <row r="21" spans="1:4" x14ac:dyDescent="0.25">
      <c r="A21" t="s">
        <v>21</v>
      </c>
      <c r="B21" s="32">
        <v>1</v>
      </c>
      <c r="C21" s="10">
        <f>Table2[[#This Row],[Answer]]*$C$18</f>
        <v>0.2</v>
      </c>
      <c r="D21" s="2"/>
    </row>
    <row r="22" spans="1:4" x14ac:dyDescent="0.25">
      <c r="A22" t="s">
        <v>22</v>
      </c>
      <c r="B22" s="32">
        <v>1</v>
      </c>
      <c r="C22" s="10">
        <f>Table2[[#This Row],[Answer]]*$C$18</f>
        <v>0.2</v>
      </c>
      <c r="D22" s="2"/>
    </row>
    <row r="23" spans="1:4" x14ac:dyDescent="0.25">
      <c r="A23" t="s">
        <v>23</v>
      </c>
      <c r="B23" s="32">
        <v>1</v>
      </c>
      <c r="C23" s="10">
        <f>Table2[[#This Row],[Answer]]*$C$18</f>
        <v>0.2</v>
      </c>
      <c r="D23" s="2"/>
    </row>
    <row r="24" spans="1:4" x14ac:dyDescent="0.25">
      <c r="A24" t="s">
        <v>24</v>
      </c>
      <c r="B24" s="32">
        <v>1</v>
      </c>
      <c r="C24" s="6">
        <f>Table2[[#This Row],[Answer]]*$C$18</f>
        <v>0.2</v>
      </c>
      <c r="D24" s="2"/>
    </row>
    <row r="25" spans="1:4" x14ac:dyDescent="0.25">
      <c r="A25" t="s">
        <v>25</v>
      </c>
      <c r="B25" s="32">
        <v>1</v>
      </c>
      <c r="C25" s="6">
        <f>Table2[[#This Row],[Answer]]*$C$18</f>
        <v>0.2</v>
      </c>
      <c r="D25" s="2"/>
    </row>
    <row r="26" spans="1:4" x14ac:dyDescent="0.25">
      <c r="A26" t="s">
        <v>26</v>
      </c>
      <c r="B26" s="32">
        <v>1</v>
      </c>
      <c r="C26" s="10">
        <f>Table2[[#This Row],[Answer]]*$C$18</f>
        <v>0.2</v>
      </c>
      <c r="D26" s="2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2188-D5DE-40A8-B2EA-19B7F769D8FE}">
  <dimension ref="A1:AU22"/>
  <sheetViews>
    <sheetView zoomScale="70" zoomScaleNormal="100" workbookViewId="0"/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42.42578125" customWidth="1"/>
    <col min="5" max="5" width="15.42578125" bestFit="1" customWidth="1"/>
    <col min="8" max="8" width="26.85546875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t="s">
        <v>39</v>
      </c>
      <c r="B2" t="s">
        <v>38</v>
      </c>
      <c r="C2" t="s">
        <v>37</v>
      </c>
      <c r="D2" s="11" t="s">
        <v>12</v>
      </c>
      <c r="E2" s="11" t="s">
        <v>40</v>
      </c>
    </row>
    <row r="3" spans="1:47" ht="60" x14ac:dyDescent="0.25">
      <c r="A3" t="s">
        <v>43</v>
      </c>
      <c r="B3" s="3" t="s">
        <v>45</v>
      </c>
      <c r="C3" s="4">
        <v>0.33</v>
      </c>
      <c r="D3" s="2" t="s">
        <v>53</v>
      </c>
      <c r="E3" s="23">
        <f>(SUM(C4:C13)*5+SUM(C15:C22)*1.25*5)/100</f>
        <v>0.66</v>
      </c>
      <c r="H3" t="s">
        <v>0</v>
      </c>
      <c r="I3" t="s">
        <v>3</v>
      </c>
      <c r="J3" t="s">
        <v>4</v>
      </c>
      <c r="K3" t="s">
        <v>5</v>
      </c>
    </row>
    <row r="4" spans="1:47" x14ac:dyDescent="0.25">
      <c r="A4" s="3" t="s">
        <v>19</v>
      </c>
      <c r="B4" s="33">
        <v>1</v>
      </c>
      <c r="C4" s="12">
        <f>Table26[[#This Row],[Answer]]*$C$3</f>
        <v>0.33</v>
      </c>
      <c r="D4" s="2"/>
      <c r="H4" t="s">
        <v>8</v>
      </c>
      <c r="I4" s="1">
        <f>E3</f>
        <v>0.66</v>
      </c>
      <c r="J4" s="1">
        <f t="shared" ref="J4" si="0">K4-I4</f>
        <v>0.33999999999999997</v>
      </c>
      <c r="K4" s="1">
        <v>1</v>
      </c>
    </row>
    <row r="5" spans="1:47" x14ac:dyDescent="0.25">
      <c r="A5" s="3" t="s">
        <v>20</v>
      </c>
      <c r="B5" s="33">
        <v>1</v>
      </c>
      <c r="C5" s="12">
        <f>Table26[[#This Row],[Answer]]*$C$3</f>
        <v>0.33</v>
      </c>
      <c r="D5" s="2"/>
    </row>
    <row r="6" spans="1:47" x14ac:dyDescent="0.25">
      <c r="A6" s="3" t="s">
        <v>21</v>
      </c>
      <c r="B6" s="33">
        <v>3</v>
      </c>
      <c r="C6" s="9">
        <f>Table26[[#This Row],[Answer]]*$C$3</f>
        <v>0.99</v>
      </c>
      <c r="D6" s="2"/>
    </row>
    <row r="7" spans="1:47" x14ac:dyDescent="0.25">
      <c r="A7" s="3" t="s">
        <v>22</v>
      </c>
      <c r="B7" s="33">
        <v>1</v>
      </c>
      <c r="C7" s="12">
        <f>Table26[[#This Row],[Answer]]*$C$3</f>
        <v>0.33</v>
      </c>
      <c r="D7" s="2"/>
    </row>
    <row r="8" spans="1:47" x14ac:dyDescent="0.25">
      <c r="A8" s="3" t="s">
        <v>23</v>
      </c>
      <c r="B8" s="33">
        <v>2</v>
      </c>
      <c r="C8" s="12">
        <f>Table26[[#This Row],[Answer]]*$C$3</f>
        <v>0.66</v>
      </c>
      <c r="D8" s="2"/>
    </row>
    <row r="9" spans="1:47" x14ac:dyDescent="0.25">
      <c r="A9" s="3" t="s">
        <v>24</v>
      </c>
      <c r="B9" s="33">
        <v>3</v>
      </c>
      <c r="C9" s="9">
        <f>Table26[[#This Row],[Answer]]*$C$3</f>
        <v>0.99</v>
      </c>
      <c r="D9" s="2"/>
    </row>
    <row r="10" spans="1:47" x14ac:dyDescent="0.25">
      <c r="A10" s="3" t="s">
        <v>25</v>
      </c>
      <c r="B10" s="33">
        <v>2</v>
      </c>
      <c r="C10" s="12">
        <f>Table26[[#This Row],[Answer]]*$C$3</f>
        <v>0.66</v>
      </c>
      <c r="D10" s="2"/>
    </row>
    <row r="11" spans="1:47" x14ac:dyDescent="0.25">
      <c r="A11" s="3" t="s">
        <v>26</v>
      </c>
      <c r="B11" s="33">
        <v>2</v>
      </c>
      <c r="C11" s="12">
        <f>Table26[[#This Row],[Answer]]*$C$3</f>
        <v>0.66</v>
      </c>
      <c r="D11" s="2"/>
    </row>
    <row r="12" spans="1:47" x14ac:dyDescent="0.25">
      <c r="A12" s="3" t="s">
        <v>27</v>
      </c>
      <c r="B12" s="33">
        <v>2</v>
      </c>
      <c r="C12" s="2">
        <f>Table26[[#This Row],[Answer]]*$C$3</f>
        <v>0.66</v>
      </c>
      <c r="D12" s="2"/>
    </row>
    <row r="13" spans="1:47" x14ac:dyDescent="0.25">
      <c r="A13" s="3" t="s">
        <v>28</v>
      </c>
      <c r="B13" s="33">
        <v>3</v>
      </c>
      <c r="C13" s="9">
        <f>Table26[[#This Row],[Answer]]*$C$3</f>
        <v>0.99</v>
      </c>
      <c r="D13" s="2"/>
    </row>
    <row r="14" spans="1:47" ht="75" x14ac:dyDescent="0.25">
      <c r="A14" t="s">
        <v>44</v>
      </c>
      <c r="B14" s="3" t="s">
        <v>42</v>
      </c>
      <c r="C14" s="4">
        <v>0.33</v>
      </c>
      <c r="D14" s="2" t="s">
        <v>51</v>
      </c>
    </row>
    <row r="15" spans="1:47" x14ac:dyDescent="0.25">
      <c r="A15" t="s">
        <v>19</v>
      </c>
      <c r="B15" s="33">
        <v>1</v>
      </c>
      <c r="C15" s="13">
        <f>Table26[[#This Row],[Answer]]*$C$14</f>
        <v>0.33</v>
      </c>
      <c r="D15" s="2"/>
    </row>
    <row r="16" spans="1:47" x14ac:dyDescent="0.25">
      <c r="A16" t="s">
        <v>20</v>
      </c>
      <c r="B16" s="33">
        <v>2</v>
      </c>
      <c r="C16" s="13">
        <f>Table26[[#This Row],[Answer]]*$C$14</f>
        <v>0.66</v>
      </c>
      <c r="D16" s="2"/>
    </row>
    <row r="17" spans="1:4" x14ac:dyDescent="0.25">
      <c r="A17" t="s">
        <v>21</v>
      </c>
      <c r="B17" s="33">
        <v>2</v>
      </c>
      <c r="C17" s="6">
        <f>Table26[[#This Row],[Answer]]*$C$14</f>
        <v>0.66</v>
      </c>
      <c r="D17" s="2"/>
    </row>
    <row r="18" spans="1:4" x14ac:dyDescent="0.25">
      <c r="A18" t="s">
        <v>22</v>
      </c>
      <c r="B18" s="33">
        <v>2</v>
      </c>
      <c r="C18" s="13">
        <f>Table26[[#This Row],[Answer]]*$C$14</f>
        <v>0.66</v>
      </c>
      <c r="D18" s="2"/>
    </row>
    <row r="19" spans="1:4" x14ac:dyDescent="0.25">
      <c r="A19" t="s">
        <v>23</v>
      </c>
      <c r="B19" s="33">
        <v>2</v>
      </c>
      <c r="C19" s="13">
        <f>Table26[[#This Row],[Answer]]*$C$14</f>
        <v>0.66</v>
      </c>
      <c r="D19" s="2"/>
    </row>
    <row r="20" spans="1:4" x14ac:dyDescent="0.25">
      <c r="A20" t="s">
        <v>24</v>
      </c>
      <c r="B20" s="33">
        <v>3</v>
      </c>
      <c r="C20" s="6">
        <f>Table26[[#This Row],[Answer]]*$C$14</f>
        <v>0.99</v>
      </c>
      <c r="D20" s="2"/>
    </row>
    <row r="21" spans="1:4" x14ac:dyDescent="0.25">
      <c r="A21" t="s">
        <v>25</v>
      </c>
      <c r="B21" s="33">
        <v>2</v>
      </c>
      <c r="C21" s="13">
        <f>Table26[[#This Row],[Answer]]*$C$14</f>
        <v>0.66</v>
      </c>
      <c r="D21" s="2"/>
    </row>
    <row r="22" spans="1:4" x14ac:dyDescent="0.25">
      <c r="A22" t="s">
        <v>26</v>
      </c>
      <c r="B22" s="33">
        <v>2</v>
      </c>
      <c r="C22" s="13">
        <f>Table26[[#This Row],[Answer]]*$C$14</f>
        <v>0.66</v>
      </c>
      <c r="D22" s="2"/>
    </row>
  </sheetData>
  <phoneticPr fontId="3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00D0-EDC3-4B5C-9F7C-C83499879C53}">
  <dimension ref="A1:AU18"/>
  <sheetViews>
    <sheetView zoomScale="68" workbookViewId="0"/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46.42578125" customWidth="1"/>
    <col min="5" max="5" width="16" bestFit="1" customWidth="1"/>
    <col min="8" max="8" width="27.5703125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s="14" t="s">
        <v>39</v>
      </c>
      <c r="B2" s="14" t="s">
        <v>38</v>
      </c>
      <c r="C2" s="14" t="s">
        <v>37</v>
      </c>
      <c r="D2" s="15" t="s">
        <v>12</v>
      </c>
      <c r="E2" s="15" t="s">
        <v>40</v>
      </c>
    </row>
    <row r="3" spans="1:47" ht="75" x14ac:dyDescent="0.25">
      <c r="A3" t="s">
        <v>46</v>
      </c>
      <c r="B3" s="3" t="s">
        <v>48</v>
      </c>
      <c r="C3" s="4">
        <v>0.33</v>
      </c>
      <c r="D3" s="2" t="s">
        <v>51</v>
      </c>
      <c r="E3" s="24">
        <f>(SUM(C4:C11)*1.25*5+SUM(C13:C18)*1.67*5)/100</f>
        <v>0.75009000000000003</v>
      </c>
      <c r="H3" s="25" t="s">
        <v>0</v>
      </c>
      <c r="I3" s="25" t="s">
        <v>3</v>
      </c>
      <c r="J3" s="25" t="s">
        <v>4</v>
      </c>
      <c r="K3" s="25" t="s">
        <v>5</v>
      </c>
    </row>
    <row r="4" spans="1:47" x14ac:dyDescent="0.25">
      <c r="A4" s="3" t="s">
        <v>19</v>
      </c>
      <c r="B4" s="34">
        <v>3</v>
      </c>
      <c r="C4" s="16">
        <f>Table268[[#This Row],[Answer]]*$C$3</f>
        <v>0.99</v>
      </c>
      <c r="D4" s="2"/>
      <c r="H4" t="s">
        <v>9</v>
      </c>
      <c r="I4" s="1">
        <f>E3</f>
        <v>0.75009000000000003</v>
      </c>
      <c r="J4" s="1">
        <f t="shared" ref="J4" si="0">K4-I4</f>
        <v>0.24990999999999997</v>
      </c>
      <c r="K4" s="1">
        <v>1</v>
      </c>
    </row>
    <row r="5" spans="1:47" x14ac:dyDescent="0.25">
      <c r="A5" s="3" t="s">
        <v>20</v>
      </c>
      <c r="B5" s="34">
        <v>2</v>
      </c>
      <c r="C5" s="12">
        <f>Table268[[#This Row],[Answer]]*$C$3</f>
        <v>0.66</v>
      </c>
      <c r="D5" s="2"/>
    </row>
    <row r="6" spans="1:47" x14ac:dyDescent="0.25">
      <c r="A6" s="3" t="s">
        <v>21</v>
      </c>
      <c r="B6" s="34">
        <v>2</v>
      </c>
      <c r="C6" s="12">
        <f>Table268[[#This Row],[Answer]]*$C$3</f>
        <v>0.66</v>
      </c>
      <c r="D6" s="2"/>
    </row>
    <row r="7" spans="1:47" x14ac:dyDescent="0.25">
      <c r="A7" s="3" t="s">
        <v>22</v>
      </c>
      <c r="B7" s="34">
        <v>3</v>
      </c>
      <c r="C7" s="9">
        <f>Table268[[#This Row],[Answer]]*$C$3</f>
        <v>0.99</v>
      </c>
      <c r="D7" s="2"/>
    </row>
    <row r="8" spans="1:47" x14ac:dyDescent="0.25">
      <c r="A8" s="3" t="s">
        <v>23</v>
      </c>
      <c r="B8" s="34">
        <v>2</v>
      </c>
      <c r="C8" s="12">
        <f>Table268[[#This Row],[Answer]]*$C$3</f>
        <v>0.66</v>
      </c>
      <c r="D8" s="2"/>
    </row>
    <row r="9" spans="1:47" x14ac:dyDescent="0.25">
      <c r="A9" s="3" t="s">
        <v>24</v>
      </c>
      <c r="B9" s="34">
        <v>3</v>
      </c>
      <c r="C9" s="9">
        <f>Table268[[#This Row],[Answer]]*$C$3</f>
        <v>0.99</v>
      </c>
      <c r="D9" s="2"/>
    </row>
    <row r="10" spans="1:47" x14ac:dyDescent="0.25">
      <c r="A10" s="3" t="s">
        <v>25</v>
      </c>
      <c r="B10" s="34">
        <v>1</v>
      </c>
      <c r="C10" s="12">
        <f>Table268[[#This Row],[Answer]]*$C$3</f>
        <v>0.33</v>
      </c>
      <c r="D10" s="2"/>
    </row>
    <row r="11" spans="1:47" x14ac:dyDescent="0.25">
      <c r="A11" s="3" t="s">
        <v>26</v>
      </c>
      <c r="B11" s="34">
        <v>3</v>
      </c>
      <c r="C11" s="9">
        <f>Table268[[#This Row],[Answer]]*$C$3</f>
        <v>0.99</v>
      </c>
      <c r="D11" s="2"/>
    </row>
    <row r="12" spans="1:47" ht="75" x14ac:dyDescent="0.25">
      <c r="A12" t="s">
        <v>47</v>
      </c>
      <c r="B12" s="3" t="s">
        <v>49</v>
      </c>
      <c r="C12" s="4">
        <v>0.33</v>
      </c>
      <c r="D12" s="2" t="s">
        <v>52</v>
      </c>
    </row>
    <row r="13" spans="1:47" x14ac:dyDescent="0.25">
      <c r="A13" t="s">
        <v>19</v>
      </c>
      <c r="B13" s="34">
        <v>3</v>
      </c>
      <c r="C13" s="6">
        <f>Table268[[#This Row],[Answer]]*$C$12</f>
        <v>0.99</v>
      </c>
      <c r="D13" s="2"/>
    </row>
    <row r="14" spans="1:47" x14ac:dyDescent="0.25">
      <c r="A14" t="s">
        <v>20</v>
      </c>
      <c r="B14" s="34">
        <v>1</v>
      </c>
      <c r="C14" s="13">
        <f>Table268[[#This Row],[Answer]]*$C$12</f>
        <v>0.33</v>
      </c>
      <c r="D14" s="2"/>
    </row>
    <row r="15" spans="1:47" x14ac:dyDescent="0.25">
      <c r="A15" t="s">
        <v>21</v>
      </c>
      <c r="B15" s="34">
        <v>2</v>
      </c>
      <c r="C15" s="13">
        <f>Table268[[#This Row],[Answer]]*$C$12</f>
        <v>0.66</v>
      </c>
      <c r="D15" s="2"/>
    </row>
    <row r="16" spans="1:47" x14ac:dyDescent="0.25">
      <c r="A16" t="s">
        <v>22</v>
      </c>
      <c r="B16" s="34">
        <v>2</v>
      </c>
      <c r="C16" s="13">
        <f>Table268[[#This Row],[Answer]]*$C$12</f>
        <v>0.66</v>
      </c>
      <c r="D16" s="2"/>
    </row>
    <row r="17" spans="1:4" x14ac:dyDescent="0.25">
      <c r="A17" t="s">
        <v>23</v>
      </c>
      <c r="B17" s="34">
        <v>2</v>
      </c>
      <c r="C17" s="13">
        <f>Table268[[#This Row],[Answer]]*$C$12</f>
        <v>0.66</v>
      </c>
      <c r="D17" s="2"/>
    </row>
    <row r="18" spans="1:4" x14ac:dyDescent="0.25">
      <c r="A18" t="s">
        <v>24</v>
      </c>
      <c r="B18" s="34">
        <v>3</v>
      </c>
      <c r="C18" s="6">
        <f>Table268[[#This Row],[Answer]]*$C$12</f>
        <v>0.99</v>
      </c>
      <c r="D18" s="2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5BF6-CB5B-420E-86A6-B3741A3D88DF}">
  <dimension ref="A1:AU8"/>
  <sheetViews>
    <sheetView zoomScale="78" workbookViewId="0"/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34.42578125" customWidth="1"/>
    <col min="5" max="5" width="20.85546875" bestFit="1" customWidth="1"/>
    <col min="8" max="8" width="25.42578125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s="17" t="s">
        <v>39</v>
      </c>
      <c r="B2" s="17" t="s">
        <v>38</v>
      </c>
      <c r="C2" s="17" t="s">
        <v>37</v>
      </c>
      <c r="D2" s="18" t="s">
        <v>12</v>
      </c>
      <c r="E2" s="18" t="s">
        <v>40</v>
      </c>
    </row>
    <row r="3" spans="1:47" ht="90" x14ac:dyDescent="0.25">
      <c r="A3" t="s">
        <v>50</v>
      </c>
      <c r="B3" s="3" t="s">
        <v>58</v>
      </c>
      <c r="C3" s="4">
        <v>0.2</v>
      </c>
      <c r="D3" s="2" t="s">
        <v>59</v>
      </c>
      <c r="E3" s="26">
        <f>(SUM(C4:C8)*2*10)/100</f>
        <v>0.44</v>
      </c>
      <c r="H3" s="27" t="s">
        <v>0</v>
      </c>
      <c r="I3" s="27" t="s">
        <v>3</v>
      </c>
      <c r="J3" s="27" t="s">
        <v>4</v>
      </c>
      <c r="K3" s="27" t="s">
        <v>5</v>
      </c>
    </row>
    <row r="4" spans="1:47" x14ac:dyDescent="0.25">
      <c r="A4" s="3" t="s">
        <v>19</v>
      </c>
      <c r="B4" s="35">
        <v>1</v>
      </c>
      <c r="C4" s="2">
        <f>Table229[[#This Row],[Answer]]*$C$3</f>
        <v>0.2</v>
      </c>
      <c r="D4" s="2"/>
      <c r="H4" t="s">
        <v>10</v>
      </c>
      <c r="I4" s="1">
        <f>E3</f>
        <v>0.44</v>
      </c>
      <c r="J4" s="1">
        <f t="shared" ref="J4" si="0">K4-I4</f>
        <v>0.56000000000000005</v>
      </c>
      <c r="K4" s="1">
        <v>1</v>
      </c>
    </row>
    <row r="5" spans="1:47" x14ac:dyDescent="0.25">
      <c r="A5" s="3" t="s">
        <v>20</v>
      </c>
      <c r="B5" s="35">
        <v>2</v>
      </c>
      <c r="C5" s="2">
        <f>Table229[[#This Row],[Answer]]*$C$3</f>
        <v>0.4</v>
      </c>
      <c r="D5" s="2"/>
    </row>
    <row r="6" spans="1:47" x14ac:dyDescent="0.25">
      <c r="A6" s="3" t="s">
        <v>21</v>
      </c>
      <c r="B6" s="35">
        <v>3</v>
      </c>
      <c r="C6" s="2">
        <f>Table229[[#This Row],[Answer]]*$C$3</f>
        <v>0.60000000000000009</v>
      </c>
      <c r="D6" s="2"/>
    </row>
    <row r="7" spans="1:47" x14ac:dyDescent="0.25">
      <c r="A7" s="3" t="s">
        <v>22</v>
      </c>
      <c r="B7" s="35">
        <v>3</v>
      </c>
      <c r="C7" s="2">
        <f>Table229[[#This Row],[Answer]]*$C$3</f>
        <v>0.60000000000000009</v>
      </c>
      <c r="D7" s="2"/>
    </row>
    <row r="8" spans="1:47" x14ac:dyDescent="0.25">
      <c r="A8" s="3" t="s">
        <v>23</v>
      </c>
      <c r="B8" s="35">
        <v>2</v>
      </c>
      <c r="C8" s="2">
        <f>Table229[[#This Row],[Answer]]*$C$3</f>
        <v>0.4</v>
      </c>
      <c r="D8" s="2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CD2D-7BD1-4B26-B941-4057FAA5198E}">
  <dimension ref="A1:AU19"/>
  <sheetViews>
    <sheetView zoomScale="79" workbookViewId="0">
      <selection sqref="A1:XFD1"/>
    </sheetView>
  </sheetViews>
  <sheetFormatPr defaultRowHeight="15" x14ac:dyDescent="0.25"/>
  <cols>
    <col min="1" max="1" width="15.42578125" bestFit="1" customWidth="1"/>
    <col min="2" max="2" width="13.5703125" bestFit="1" customWidth="1"/>
    <col min="3" max="3" width="11.5703125" bestFit="1" customWidth="1"/>
    <col min="4" max="4" width="43.85546875" bestFit="1" customWidth="1"/>
    <col min="5" max="5" width="20.85546875" bestFit="1" customWidth="1"/>
    <col min="8" max="8" width="26.42578125" bestFit="1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x14ac:dyDescent="0.25">
      <c r="A2" t="s">
        <v>39</v>
      </c>
      <c r="B2" t="s">
        <v>38</v>
      </c>
      <c r="C2" t="s">
        <v>37</v>
      </c>
      <c r="D2" s="19" t="s">
        <v>12</v>
      </c>
      <c r="E2" s="19" t="s">
        <v>40</v>
      </c>
    </row>
    <row r="3" spans="1:47" ht="60" x14ac:dyDescent="0.25">
      <c r="A3" t="s">
        <v>60</v>
      </c>
      <c r="B3" s="3" t="s">
        <v>45</v>
      </c>
      <c r="C3" s="4">
        <v>0.2</v>
      </c>
      <c r="D3" s="2" t="s">
        <v>64</v>
      </c>
      <c r="E3" s="28">
        <f>(SUM(C4:C13)*5+SUM(C15:C19)*2*5)/100</f>
        <v>0.71299999999999997</v>
      </c>
      <c r="H3" t="s">
        <v>0</v>
      </c>
      <c r="I3" t="s">
        <v>3</v>
      </c>
      <c r="J3" t="s">
        <v>4</v>
      </c>
      <c r="K3" t="s">
        <v>5</v>
      </c>
    </row>
    <row r="4" spans="1:47" x14ac:dyDescent="0.25">
      <c r="A4" s="3" t="s">
        <v>19</v>
      </c>
      <c r="B4" s="36">
        <v>2</v>
      </c>
      <c r="C4" s="2">
        <f>Table2210[[#This Row],[Answer]]*$C$3</f>
        <v>0.4</v>
      </c>
      <c r="D4" s="2"/>
      <c r="H4" t="s">
        <v>11</v>
      </c>
      <c r="I4" s="1">
        <f>E3</f>
        <v>0.71299999999999997</v>
      </c>
      <c r="J4" s="1">
        <f t="shared" ref="J4" si="0">K4-I4</f>
        <v>0.28700000000000003</v>
      </c>
      <c r="K4" s="1">
        <v>1</v>
      </c>
    </row>
    <row r="5" spans="1:47" x14ac:dyDescent="0.25">
      <c r="A5" s="3" t="s">
        <v>20</v>
      </c>
      <c r="B5" s="36">
        <v>5</v>
      </c>
      <c r="C5" s="2">
        <f>Table2210[[#This Row],[Answer]]*$C$3</f>
        <v>1</v>
      </c>
      <c r="D5" s="2"/>
    </row>
    <row r="6" spans="1:47" x14ac:dyDescent="0.25">
      <c r="A6" s="3" t="s">
        <v>21</v>
      </c>
      <c r="B6" s="36">
        <v>2</v>
      </c>
      <c r="C6" s="2">
        <f>Table2210[[#This Row],[Answer]]*$C$3</f>
        <v>0.4</v>
      </c>
      <c r="D6" s="2"/>
    </row>
    <row r="7" spans="1:47" x14ac:dyDescent="0.25">
      <c r="A7" s="3" t="s">
        <v>22</v>
      </c>
      <c r="B7" s="36">
        <v>4</v>
      </c>
      <c r="C7" s="2">
        <f>Table2210[[#This Row],[Answer]]*$C$3</f>
        <v>0.8</v>
      </c>
      <c r="D7" s="2"/>
    </row>
    <row r="8" spans="1:47" x14ac:dyDescent="0.25">
      <c r="A8" s="3" t="s">
        <v>23</v>
      </c>
      <c r="B8" s="36">
        <v>2</v>
      </c>
      <c r="C8" s="2">
        <f>Table2210[[#This Row],[Answer]]*$C$3</f>
        <v>0.4</v>
      </c>
      <c r="D8" s="2"/>
    </row>
    <row r="9" spans="1:47" x14ac:dyDescent="0.25">
      <c r="A9" s="3" t="s">
        <v>24</v>
      </c>
      <c r="B9" s="36">
        <v>5</v>
      </c>
      <c r="C9" s="2">
        <f>Table2210[[#This Row],[Answer]]*$C$3</f>
        <v>1</v>
      </c>
      <c r="D9" s="2"/>
    </row>
    <row r="10" spans="1:47" x14ac:dyDescent="0.25">
      <c r="A10" s="3" t="s">
        <v>25</v>
      </c>
      <c r="B10" s="36">
        <v>5</v>
      </c>
      <c r="C10" s="2">
        <f>Table2210[[#This Row],[Answer]]*$C$3</f>
        <v>1</v>
      </c>
      <c r="D10" s="2"/>
    </row>
    <row r="11" spans="1:47" x14ac:dyDescent="0.25">
      <c r="A11" s="3" t="s">
        <v>26</v>
      </c>
      <c r="B11" s="36">
        <v>2</v>
      </c>
      <c r="C11" s="2">
        <f>Table2210[[#This Row],[Answer]]*$C$3</f>
        <v>0.4</v>
      </c>
      <c r="D11" s="2"/>
    </row>
    <row r="12" spans="1:47" x14ac:dyDescent="0.25">
      <c r="A12" s="3" t="s">
        <v>27</v>
      </c>
      <c r="B12" s="36">
        <v>3</v>
      </c>
      <c r="C12" s="2">
        <f>Table2210[[#This Row],[Answer]]*$C$3</f>
        <v>0.60000000000000009</v>
      </c>
      <c r="D12" s="2"/>
    </row>
    <row r="13" spans="1:47" x14ac:dyDescent="0.25">
      <c r="A13" s="3" t="s">
        <v>28</v>
      </c>
      <c r="B13" s="36">
        <v>5</v>
      </c>
      <c r="C13" s="2">
        <f>Table2210[[#This Row],[Answer]]*$C$3</f>
        <v>1</v>
      </c>
      <c r="D13" s="2"/>
    </row>
    <row r="14" spans="1:47" ht="75" x14ac:dyDescent="0.25">
      <c r="A14" t="s">
        <v>61</v>
      </c>
      <c r="B14" s="3" t="s">
        <v>63</v>
      </c>
      <c r="C14" s="4">
        <v>0.33</v>
      </c>
      <c r="D14" s="2" t="s">
        <v>62</v>
      </c>
    </row>
    <row r="15" spans="1:47" x14ac:dyDescent="0.25">
      <c r="A15" t="s">
        <v>19</v>
      </c>
      <c r="B15" s="36">
        <v>3</v>
      </c>
      <c r="C15" s="6">
        <f>Table2210[[#This Row],[Answer]]*$C$14</f>
        <v>0.99</v>
      </c>
      <c r="D15" s="2"/>
    </row>
    <row r="16" spans="1:47" x14ac:dyDescent="0.25">
      <c r="A16" t="s">
        <v>20</v>
      </c>
      <c r="B16" s="36">
        <v>2</v>
      </c>
      <c r="C16" s="13">
        <f>Table2210[[#This Row],[Answer]]*$C$14</f>
        <v>0.66</v>
      </c>
      <c r="D16" s="2"/>
    </row>
    <row r="17" spans="1:4" x14ac:dyDescent="0.25">
      <c r="A17" t="s">
        <v>21</v>
      </c>
      <c r="B17" s="36">
        <v>3</v>
      </c>
      <c r="C17" s="6">
        <f>Table2210[[#This Row],[Answer]]*$C$14</f>
        <v>0.99</v>
      </c>
      <c r="D17" s="2"/>
    </row>
    <row r="18" spans="1:4" x14ac:dyDescent="0.25">
      <c r="A18" t="s">
        <v>22</v>
      </c>
      <c r="B18" s="36">
        <v>1</v>
      </c>
      <c r="C18" s="4">
        <f>Table2210[[#This Row],[Answer]]*$C$14</f>
        <v>0.33</v>
      </c>
      <c r="D18" s="2"/>
    </row>
    <row r="19" spans="1:4" x14ac:dyDescent="0.25">
      <c r="A19" t="s">
        <v>23</v>
      </c>
      <c r="B19" s="36">
        <v>2</v>
      </c>
      <c r="C19" s="4">
        <f>Table2210[[#This Row],[Answer]]*$C$14</f>
        <v>0.66</v>
      </c>
      <c r="D19" s="2"/>
    </row>
  </sheetData>
  <pageMargins left="0.70000000000000007" right="0.70000000000000007" top="0.75" bottom="0.75" header="0.30000000000000004" footer="0.30000000000000004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4BB2-DD28-4A00-A4B0-00AA1F9A16AD}">
  <dimension ref="A1:AU4"/>
  <sheetViews>
    <sheetView zoomScale="55" zoomScaleNormal="73" workbookViewId="0">
      <selection activeCell="F2" sqref="F2"/>
    </sheetView>
  </sheetViews>
  <sheetFormatPr defaultRowHeight="15" x14ac:dyDescent="0.25"/>
  <cols>
    <col min="1" max="1" width="14.85546875" bestFit="1" customWidth="1"/>
    <col min="2" max="2" width="15" customWidth="1"/>
    <col min="3" max="3" width="12.140625" bestFit="1" customWidth="1"/>
    <col min="4" max="4" width="16.140625" customWidth="1"/>
    <col min="5" max="5" width="17.5703125" customWidth="1"/>
    <col min="6" max="6" width="17.42578125" bestFit="1" customWidth="1"/>
    <col min="7" max="7" width="15.5703125" customWidth="1"/>
    <col min="8" max="8" width="17.140625" customWidth="1"/>
    <col min="9" max="10" width="8.85546875" customWidth="1"/>
  </cols>
  <sheetData>
    <row r="1" spans="1:47" s="48" customFormat="1" ht="97.35" customHeight="1" thickBot="1" x14ac:dyDescent="0.3">
      <c r="A1" s="46"/>
      <c r="B1" s="46"/>
      <c r="C1" s="46"/>
      <c r="D1" s="46"/>
      <c r="E1" s="47" t="s">
        <v>70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</row>
    <row r="2" spans="1:47" ht="99.6" customHeight="1" thickBot="1" x14ac:dyDescent="0.4">
      <c r="A2" s="20" t="s">
        <v>0</v>
      </c>
      <c r="B2" s="39" t="s">
        <v>65</v>
      </c>
      <c r="C2" s="40" t="s">
        <v>1</v>
      </c>
      <c r="D2" s="41" t="s">
        <v>66</v>
      </c>
      <c r="E2" s="42" t="s">
        <v>67</v>
      </c>
      <c r="F2" s="43" t="s">
        <v>68</v>
      </c>
      <c r="G2" s="44" t="s">
        <v>69</v>
      </c>
      <c r="H2" s="37" t="s">
        <v>2</v>
      </c>
    </row>
    <row r="3" spans="1:47" ht="35.450000000000003" customHeight="1" thickTop="1" thickBot="1" x14ac:dyDescent="0.4">
      <c r="A3" s="20" t="s">
        <v>3</v>
      </c>
      <c r="B3" s="45">
        <f>'D1'!E3</f>
        <v>0.57461111111111118</v>
      </c>
      <c r="C3" s="45">
        <f>'D2'!E3</f>
        <v>0.4910714285714286</v>
      </c>
      <c r="D3" s="45">
        <f>'D3'!E3</f>
        <v>0.66</v>
      </c>
      <c r="E3" s="45">
        <f>'D4'!E3</f>
        <v>0.75009000000000003</v>
      </c>
      <c r="F3" s="45">
        <f>'D5'!E3</f>
        <v>0.44</v>
      </c>
      <c r="G3" s="45">
        <f>'D6'!E3</f>
        <v>0.71299999999999997</v>
      </c>
      <c r="H3" s="38">
        <f>AVERAGE(B3:G3)</f>
        <v>0.60479542328042335</v>
      </c>
    </row>
    <row r="4" spans="1:47" ht="15.75" thickTop="1" x14ac:dyDescent="0.25"/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D1</vt:lpstr>
      <vt:lpstr>D2</vt:lpstr>
      <vt:lpstr>D3</vt:lpstr>
      <vt:lpstr>D4</vt:lpstr>
      <vt:lpstr>D5</vt:lpstr>
      <vt:lpstr>D6</vt:lpstr>
      <vt:lpstr>Overal 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Grossheny</dc:creator>
  <cp:lastModifiedBy>Lojda Lukáš</cp:lastModifiedBy>
  <dcterms:created xsi:type="dcterms:W3CDTF">2024-06-05T14:24:42Z</dcterms:created>
  <dcterms:modified xsi:type="dcterms:W3CDTF">2024-10-25T10:03:49Z</dcterms:modified>
</cp:coreProperties>
</file>