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agentura-my.sharepoint.com/personal/adela_maskova_agentura-api_org/Documents/Dokumenty/"/>
    </mc:Choice>
  </mc:AlternateContent>
  <xr:revisionPtr revIDLastSave="0" documentId="8_{55422928-2292-4B06-9D76-DD5240DC2CC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Uhlíková stop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C5" i="1" l="1"/>
  <c r="J10" i="1" l="1"/>
  <c r="N10" i="1"/>
  <c r="H10" i="1"/>
  <c r="K10" i="1"/>
  <c r="O10" i="1"/>
  <c r="C18" i="1"/>
  <c r="L10" i="1"/>
  <c r="P10" i="1"/>
  <c r="I10" i="1"/>
  <c r="M10" i="1"/>
  <c r="Q10" i="1"/>
  <c r="Q19" i="1"/>
  <c r="Q20" i="1" s="1"/>
  <c r="P19" i="1"/>
  <c r="P20" i="1" s="1"/>
  <c r="O19" i="1"/>
  <c r="O20" i="1" s="1"/>
  <c r="N19" i="1"/>
  <c r="N20" i="1" s="1"/>
  <c r="M19" i="1"/>
  <c r="M20" i="1" s="1"/>
  <c r="A17" i="1"/>
  <c r="G10" i="1"/>
  <c r="D7" i="1"/>
  <c r="E7" i="1" s="1"/>
  <c r="H11" i="1" l="1"/>
  <c r="H12" i="1" s="1"/>
  <c r="F7" i="1"/>
  <c r="G7" i="1" l="1"/>
  <c r="I11" i="1" l="1"/>
  <c r="I12" i="1" s="1"/>
  <c r="J11" i="1"/>
  <c r="J12" i="1" s="1"/>
  <c r="H7" i="1"/>
  <c r="H13" i="1" s="1"/>
  <c r="K11" i="1" l="1"/>
  <c r="K12" i="1" s="1"/>
  <c r="I7" i="1"/>
  <c r="I13" i="1" s="1"/>
  <c r="L11" i="1" l="1"/>
  <c r="L12" i="1" s="1"/>
  <c r="J7" i="1"/>
  <c r="J13" i="1" s="1"/>
  <c r="K7" i="1" l="1"/>
  <c r="K13" i="1" s="1"/>
  <c r="M11" i="1"/>
  <c r="M12" i="1" s="1"/>
  <c r="N11" i="1" l="1"/>
  <c r="N12" i="1" s="1"/>
  <c r="L7" i="1"/>
  <c r="L13" i="1" s="1"/>
  <c r="M7" i="1" l="1"/>
  <c r="M13" i="1" s="1"/>
  <c r="O11" i="1"/>
  <c r="O12" i="1" s="1"/>
  <c r="N7" i="1" l="1"/>
  <c r="N13" i="1" s="1"/>
  <c r="P11" i="1"/>
  <c r="P12" i="1" s="1"/>
  <c r="Q11" i="1" l="1"/>
  <c r="Q12" i="1" s="1"/>
  <c r="O7" i="1"/>
  <c r="O13" i="1" s="1"/>
  <c r="P7" i="1" l="1"/>
  <c r="P13" i="1" s="1"/>
  <c r="C19" i="1"/>
  <c r="C20" i="1" s="1"/>
  <c r="D18" i="1"/>
  <c r="D19" i="1" l="1"/>
  <c r="D20" i="1" s="1"/>
  <c r="E18" i="1"/>
  <c r="Q7" i="1"/>
  <c r="Q13" i="1" s="1"/>
  <c r="C15" i="1" l="1"/>
  <c r="C21" i="1" s="1"/>
  <c r="F18" i="1"/>
  <c r="E19" i="1"/>
  <c r="E20" i="1" s="1"/>
  <c r="G18" i="1" l="1"/>
  <c r="F19" i="1"/>
  <c r="F20" i="1" s="1"/>
  <c r="D15" i="1"/>
  <c r="D21" i="1" s="1"/>
  <c r="G19" i="1" l="1"/>
  <c r="G20" i="1" s="1"/>
  <c r="H18" i="1"/>
  <c r="E15" i="1"/>
  <c r="E21" i="1" s="1"/>
  <c r="F15" i="1" l="1"/>
  <c r="F21" i="1" s="1"/>
  <c r="H19" i="1"/>
  <c r="H20" i="1" s="1"/>
  <c r="I18" i="1"/>
  <c r="J18" i="1" l="1"/>
  <c r="I19" i="1"/>
  <c r="I20" i="1" s="1"/>
  <c r="G15" i="1"/>
  <c r="G21" i="1" s="1"/>
  <c r="H15" i="1" l="1"/>
  <c r="H21" i="1" s="1"/>
  <c r="K18" i="1"/>
  <c r="J19" i="1"/>
  <c r="J20" i="1" s="1"/>
  <c r="K19" i="1" l="1"/>
  <c r="K20" i="1" s="1"/>
  <c r="L18" i="1"/>
  <c r="L19" i="1" s="1"/>
  <c r="L20" i="1" s="1"/>
  <c r="I15" i="1"/>
  <c r="I21" i="1" s="1"/>
  <c r="J15" i="1" l="1"/>
  <c r="J21" i="1" s="1"/>
  <c r="B11" i="1"/>
  <c r="B12" i="1" l="1"/>
  <c r="K15" i="1"/>
  <c r="K21" i="1" s="1"/>
  <c r="L15" i="1" l="1"/>
  <c r="L21" i="1" s="1"/>
  <c r="B13" i="1" s="1"/>
  <c r="M15" i="1" l="1"/>
  <c r="N15" i="1" s="1"/>
  <c r="O15" i="1" s="1"/>
  <c r="P15" i="1" s="1"/>
  <c r="Q15" i="1" s="1"/>
</calcChain>
</file>

<file path=xl/sharedStrings.xml><?xml version="1.0" encoding="utf-8"?>
<sst xmlns="http://schemas.openxmlformats.org/spreadsheetml/2006/main" count="29" uniqueCount="23">
  <si>
    <t>Assumption of EA calculation</t>
  </si>
  <si>
    <t>t CO2</t>
  </si>
  <si>
    <t>Scenario with project</t>
  </si>
  <si>
    <t>Price of carbon EUR/tCO2 (jaspers value)</t>
  </si>
  <si>
    <t>Relative emissions calculated t CO2/year savings</t>
  </si>
  <si>
    <t>Savings of GHG emission EUR</t>
  </si>
  <si>
    <t>Savings of GHG emission CZK</t>
  </si>
  <si>
    <t xml:space="preserve">Yearly benefit of EIB calculation methodology </t>
  </si>
  <si>
    <t xml:space="preserve">EIB calculation methodology </t>
  </si>
  <si>
    <t>Year emission savings VtE</t>
  </si>
  <si>
    <t>Výroba elektřiny VtE roční</t>
  </si>
  <si>
    <t>MWh</t>
  </si>
  <si>
    <t>t CO2/MWh</t>
  </si>
  <si>
    <t>Sociální diskontní sazba (%)</t>
  </si>
  <si>
    <t>Discouted savings of GHG emission CZK</t>
  </si>
  <si>
    <t>Total/lifetime of project</t>
  </si>
  <si>
    <t>CZK/EUR exchange rate**</t>
  </si>
  <si>
    <t>** https://ec.europa.eu/info/funding-tenders/procedures-guidelines-tenders/information-contractors-and-beneficiaries/exchange-rate-inforeuro_cs</t>
  </si>
  <si>
    <r>
      <t xml:space="preserve">Emisní faktor (Příloha č. 9 vyhlášky č. 141/2021 Sb) / </t>
    </r>
    <r>
      <rPr>
        <sz val="10"/>
        <color rgb="FFFF0000"/>
        <rFont val="Arial"/>
        <family val="2"/>
        <charset val="238"/>
      </rPr>
      <t>Uhlíková stopa větrné elektrárny*</t>
    </r>
  </si>
  <si>
    <r>
      <t xml:space="preserve">* viz soubor </t>
    </r>
    <r>
      <rPr>
        <sz val="12"/>
        <color rgb="FFFF0000"/>
        <rFont val="Arial"/>
        <family val="2"/>
        <charset val="238"/>
      </rPr>
      <t xml:space="preserve">  2MW_Platform_Brochure_carbon footprint.pdf</t>
    </r>
    <r>
      <rPr>
        <sz val="12"/>
        <color rgb="FF202124"/>
        <rFont val="Arial"/>
        <family val="2"/>
        <charset val="238"/>
      </rPr>
      <t xml:space="preserve"> (dle katalogového listu výrobce apod., tj. kolik emisí skleníkových plynů je nutné pro výrobu VTE apod.)</t>
    </r>
  </si>
  <si>
    <t>https://eur-lex.europa.eu/legal-content/CS/TXT/PDF/?uri=CELEX:02015R0207-20210313</t>
  </si>
  <si>
    <t>Sociální diskontní sazba</t>
  </si>
  <si>
    <t>(PROVÁDĚCÍ NAŘÍZENÍ KOMISE (EU) 2015/207, ve znění Prováděcího nařízení Komise (EU) 2021/436 ze dne 3. března 2021 -  kapitola 2.3.1 odstavec 4 pro Českou republiku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</si>
</sst>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sz val="9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rgb="FF202124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2" fillId="0" borderId="0"/>
  </cellStyleXfs>
  <cellXfs count="40">
    <xf numFmtId="0" fontId="0" fillId="0" borderId="0" xfId="0"/>
    <xf numFmtId="0" fontId="2" fillId="0" borderId="0" xfId="0" applyFont="1"/>
    <xf numFmtId="4" fontId="0" fillId="0" borderId="0" xfId="0" applyNumberFormat="1"/>
    <xf numFmtId="0" fontId="3" fillId="0" borderId="0" xfId="0" applyFont="1"/>
    <xf numFmtId="3" fontId="0" fillId="0" borderId="0" xfId="0" applyNumberFormat="1"/>
    <xf numFmtId="0" fontId="1" fillId="3" borderId="5" xfId="0" applyFont="1" applyFill="1" applyBorder="1" applyAlignment="1">
      <alignment horizontal="left"/>
    </xf>
    <xf numFmtId="0" fontId="4" fillId="3" borderId="6" xfId="0" applyFont="1" applyFill="1" applyBorder="1"/>
    <xf numFmtId="3" fontId="8" fillId="0" borderId="0" xfId="0" applyNumberFormat="1" applyFont="1"/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0" fontId="9" fillId="3" borderId="6" xfId="0" applyFont="1" applyFill="1" applyBorder="1" applyAlignment="1">
      <alignment horizontal="left"/>
    </xf>
    <xf numFmtId="0" fontId="5" fillId="0" borderId="0" xfId="0" applyFont="1"/>
    <xf numFmtId="3" fontId="5" fillId="0" borderId="0" xfId="0" applyNumberFormat="1" applyFont="1"/>
    <xf numFmtId="3" fontId="9" fillId="0" borderId="0" xfId="0" applyNumberFormat="1" applyFont="1"/>
    <xf numFmtId="0" fontId="2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6" fillId="3" borderId="9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center"/>
    </xf>
    <xf numFmtId="0" fontId="7" fillId="0" borderId="8" xfId="0" applyFont="1" applyBorder="1" applyAlignment="1">
      <alignment wrapText="1"/>
    </xf>
    <xf numFmtId="3" fontId="5" fillId="0" borderId="8" xfId="0" applyNumberFormat="1" applyFont="1" applyBorder="1"/>
    <xf numFmtId="3" fontId="8" fillId="0" borderId="8" xfId="0" applyNumberFormat="1" applyFont="1" applyBorder="1"/>
    <xf numFmtId="0" fontId="9" fillId="3" borderId="4" xfId="0" applyFont="1" applyFill="1" applyBorder="1"/>
    <xf numFmtId="3" fontId="7" fillId="0" borderId="8" xfId="0" applyNumberFormat="1" applyFont="1" applyBorder="1"/>
    <xf numFmtId="0" fontId="5" fillId="0" borderId="8" xfId="0" applyFont="1" applyBorder="1"/>
    <xf numFmtId="0" fontId="7" fillId="0" borderId="12" xfId="0" applyFont="1" applyBorder="1" applyAlignment="1">
      <alignment wrapText="1"/>
    </xf>
    <xf numFmtId="3" fontId="5" fillId="0" borderId="12" xfId="0" applyNumberFormat="1" applyFont="1" applyBorder="1"/>
    <xf numFmtId="3" fontId="8" fillId="0" borderId="12" xfId="0" applyNumberFormat="1" applyFont="1" applyBorder="1"/>
    <xf numFmtId="3" fontId="5" fillId="4" borderId="11" xfId="0" applyNumberFormat="1" applyFont="1" applyFill="1" applyBorder="1"/>
    <xf numFmtId="3" fontId="9" fillId="0" borderId="11" xfId="0" applyNumberFormat="1" applyFont="1" applyBorder="1"/>
    <xf numFmtId="3" fontId="7" fillId="0" borderId="12" xfId="0" applyNumberFormat="1" applyFont="1" applyBorder="1"/>
    <xf numFmtId="4" fontId="14" fillId="0" borderId="0" xfId="0" applyNumberFormat="1" applyFont="1"/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3">
    <cellStyle name="ČEPS" xfId="1" xr:uid="{00000000-0005-0000-0000-000000000000}"/>
    <cellStyle name="Normal_Aktivita 1 vodovod Kotesova 2004-05-25" xfId="2" xr:uid="{00000000-0005-0000-0000-000002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PO%20disk%2014_5_2021\OP%20TAK%202021-2027\DNSH\DNSH%20VtE\23\CBA_VIT-PRE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 Costs"/>
      <sheetName val="Introduction"/>
      <sheetName val="Main fin parameters"/>
      <sheetName val="1 CIN EUR"/>
      <sheetName val="1 CIN"/>
      <sheetName val="1 Incremental TIN"/>
      <sheetName val="2 ZH"/>
      <sheetName val="3 Operating costs"/>
      <sheetName val="Revenue calculation VIT-PRE"/>
      <sheetName val="Revenue calculation baseline sc"/>
      <sheetName val="4 Revenues"/>
      <sheetName val="5 Funding gap"/>
      <sheetName val="5a Financial analysis"/>
      <sheetName val="5b Financial sustainability"/>
      <sheetName val="Assumption of EA calculation"/>
      <sheetName val="8 Economic performance indicato"/>
      <sheetName val="10 Economic analysis"/>
    </sheetNames>
    <sheetDataSet>
      <sheetData sheetId="0"/>
      <sheetData sheetId="1">
        <row r="19">
          <cell r="N19">
            <v>25.715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C30" sqref="C30"/>
    </sheetView>
  </sheetViews>
  <sheetFormatPr defaultRowHeight="15" x14ac:dyDescent="0.25"/>
  <cols>
    <col min="1" max="1" width="42.85546875" customWidth="1"/>
    <col min="2" max="2" width="24.140625" customWidth="1"/>
    <col min="3" max="3" width="13.7109375" customWidth="1"/>
    <col min="4" max="4" width="12.28515625" customWidth="1"/>
    <col min="5" max="5" width="14.5703125" customWidth="1"/>
    <col min="6" max="6" width="12.7109375" customWidth="1"/>
    <col min="7" max="7" width="13" customWidth="1"/>
    <col min="8" max="8" width="13.7109375" customWidth="1"/>
    <col min="9" max="9" width="12.7109375" bestFit="1" customWidth="1"/>
    <col min="10" max="10" width="12.5703125" customWidth="1"/>
    <col min="11" max="11" width="12.42578125" customWidth="1"/>
    <col min="12" max="12" width="12.5703125" customWidth="1"/>
    <col min="13" max="13" width="13.7109375" customWidth="1"/>
    <col min="14" max="14" width="12.7109375" bestFit="1" customWidth="1"/>
    <col min="15" max="15" width="12.5703125" customWidth="1"/>
    <col min="16" max="16" width="13.7109375" bestFit="1" customWidth="1"/>
    <col min="17" max="17" width="13.140625" customWidth="1"/>
  </cols>
  <sheetData>
    <row r="1" spans="1:17" x14ac:dyDescent="0.25">
      <c r="A1" s="34" t="s">
        <v>0</v>
      </c>
      <c r="B1" s="34"/>
      <c r="C1" s="34"/>
      <c r="D1" s="34"/>
      <c r="E1" s="34"/>
    </row>
    <row r="2" spans="1:17" x14ac:dyDescent="0.25">
      <c r="A2" s="3" t="s">
        <v>8</v>
      </c>
      <c r="F2" s="16" t="s">
        <v>13</v>
      </c>
    </row>
    <row r="3" spans="1:17" x14ac:dyDescent="0.25">
      <c r="A3" s="1" t="s">
        <v>10</v>
      </c>
      <c r="C3" s="2">
        <v>43147</v>
      </c>
      <c r="D3" s="1" t="s">
        <v>11</v>
      </c>
    </row>
    <row r="4" spans="1:17" ht="26.25" x14ac:dyDescent="0.25">
      <c r="A4" s="14" t="s">
        <v>18</v>
      </c>
      <c r="C4" s="31">
        <v>0.86</v>
      </c>
      <c r="D4" s="1" t="s">
        <v>12</v>
      </c>
      <c r="E4" s="15">
        <f>7.2/1000</f>
        <v>7.1999999999999998E-3</v>
      </c>
      <c r="F4" s="16">
        <v>5</v>
      </c>
    </row>
    <row r="5" spans="1:17" x14ac:dyDescent="0.25">
      <c r="A5" s="1" t="s">
        <v>9</v>
      </c>
      <c r="C5" s="4">
        <f>C3*(C4-E4)</f>
        <v>36795.761599999998</v>
      </c>
      <c r="D5" s="1" t="s">
        <v>1</v>
      </c>
      <c r="E5" s="1"/>
    </row>
    <row r="6" spans="1:17" ht="15.75" thickBot="1" x14ac:dyDescent="0.3">
      <c r="A6" t="s">
        <v>16</v>
      </c>
      <c r="C6">
        <v>24.334</v>
      </c>
    </row>
    <row r="7" spans="1:17" x14ac:dyDescent="0.25">
      <c r="A7" s="5" t="s">
        <v>7</v>
      </c>
      <c r="B7" s="6"/>
      <c r="C7" s="32">
        <v>2019</v>
      </c>
      <c r="D7" s="32">
        <f t="shared" ref="D7:Q7" si="0">C7+1</f>
        <v>2020</v>
      </c>
      <c r="E7" s="32">
        <f t="shared" si="0"/>
        <v>2021</v>
      </c>
      <c r="F7" s="32">
        <f t="shared" si="0"/>
        <v>2022</v>
      </c>
      <c r="G7" s="32">
        <f t="shared" si="0"/>
        <v>2023</v>
      </c>
      <c r="H7" s="32">
        <f t="shared" si="0"/>
        <v>2024</v>
      </c>
      <c r="I7" s="32">
        <f t="shared" si="0"/>
        <v>2025</v>
      </c>
      <c r="J7" s="32">
        <f t="shared" si="0"/>
        <v>2026</v>
      </c>
      <c r="K7" s="32">
        <f t="shared" si="0"/>
        <v>2027</v>
      </c>
      <c r="L7" s="32">
        <f t="shared" si="0"/>
        <v>2028</v>
      </c>
      <c r="M7" s="32">
        <f t="shared" si="0"/>
        <v>2029</v>
      </c>
      <c r="N7" s="32">
        <f t="shared" si="0"/>
        <v>2030</v>
      </c>
      <c r="O7" s="32">
        <f t="shared" si="0"/>
        <v>2031</v>
      </c>
      <c r="P7" s="32">
        <f t="shared" si="0"/>
        <v>2032</v>
      </c>
      <c r="Q7" s="35">
        <f t="shared" si="0"/>
        <v>2033</v>
      </c>
    </row>
    <row r="8" spans="1:17" x14ac:dyDescent="0.25">
      <c r="A8" s="17" t="s">
        <v>2</v>
      </c>
      <c r="B8" s="18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6"/>
    </row>
    <row r="9" spans="1:17" x14ac:dyDescent="0.25">
      <c r="A9" s="19" t="s">
        <v>3</v>
      </c>
      <c r="B9" s="20"/>
      <c r="C9" s="21">
        <v>0</v>
      </c>
      <c r="D9" s="21">
        <v>80</v>
      </c>
      <c r="E9" s="21">
        <v>97</v>
      </c>
      <c r="F9" s="21">
        <v>114</v>
      </c>
      <c r="G9" s="21">
        <v>131</v>
      </c>
      <c r="H9" s="21">
        <v>148</v>
      </c>
      <c r="I9" s="21">
        <v>165</v>
      </c>
      <c r="J9" s="21">
        <v>182</v>
      </c>
      <c r="K9" s="21">
        <v>199</v>
      </c>
      <c r="L9" s="21">
        <v>216</v>
      </c>
      <c r="M9" s="21">
        <v>233</v>
      </c>
      <c r="N9" s="21">
        <v>250</v>
      </c>
      <c r="O9" s="21">
        <v>278</v>
      </c>
      <c r="P9" s="21">
        <v>306</v>
      </c>
      <c r="Q9" s="21">
        <v>334</v>
      </c>
    </row>
    <row r="10" spans="1:17" ht="28.5" customHeight="1" thickBot="1" x14ac:dyDescent="0.3">
      <c r="A10" s="25" t="s">
        <v>4</v>
      </c>
      <c r="B10" s="26"/>
      <c r="C10" s="27"/>
      <c r="D10" s="27"/>
      <c r="E10" s="27"/>
      <c r="F10" s="27"/>
      <c r="G10" s="27">
        <f>F10</f>
        <v>0</v>
      </c>
      <c r="H10" s="27">
        <f>$C$5</f>
        <v>36795.761599999998</v>
      </c>
      <c r="I10" s="27">
        <f t="shared" ref="I10:Q10" si="1">$C$5</f>
        <v>36795.761599999998</v>
      </c>
      <c r="J10" s="27">
        <f t="shared" si="1"/>
        <v>36795.761599999998</v>
      </c>
      <c r="K10" s="27">
        <f t="shared" si="1"/>
        <v>36795.761599999998</v>
      </c>
      <c r="L10" s="27">
        <f t="shared" si="1"/>
        <v>36795.761599999998</v>
      </c>
      <c r="M10" s="27">
        <f t="shared" si="1"/>
        <v>36795.761599999998</v>
      </c>
      <c r="N10" s="27">
        <f t="shared" si="1"/>
        <v>36795.761599999998</v>
      </c>
      <c r="O10" s="27">
        <f t="shared" si="1"/>
        <v>36795.761599999998</v>
      </c>
      <c r="P10" s="27">
        <f t="shared" si="1"/>
        <v>36795.761599999998</v>
      </c>
      <c r="Q10" s="27">
        <f t="shared" si="1"/>
        <v>36795.761599999998</v>
      </c>
    </row>
    <row r="11" spans="1:17" ht="17.25" customHeight="1" thickBot="1" x14ac:dyDescent="0.3">
      <c r="A11" s="24" t="s">
        <v>5</v>
      </c>
      <c r="B11" s="28">
        <f>SUM(C11:Q11,C19:Q19)</f>
        <v>263273674.24800003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f t="shared" ref="H11:Q11" si="2">H9*H10</f>
        <v>5445772.7167999996</v>
      </c>
      <c r="I11" s="29">
        <f t="shared" si="2"/>
        <v>6071300.6639999999</v>
      </c>
      <c r="J11" s="29">
        <f t="shared" si="2"/>
        <v>6696828.6111999992</v>
      </c>
      <c r="K11" s="29">
        <f t="shared" si="2"/>
        <v>7322356.5583999995</v>
      </c>
      <c r="L11" s="29">
        <f t="shared" si="2"/>
        <v>7947884.5055999998</v>
      </c>
      <c r="M11" s="29">
        <f t="shared" si="2"/>
        <v>8573412.4528000001</v>
      </c>
      <c r="N11" s="29">
        <f t="shared" si="2"/>
        <v>9198940.4000000004</v>
      </c>
      <c r="O11" s="29">
        <f t="shared" si="2"/>
        <v>10229221.7248</v>
      </c>
      <c r="P11" s="29">
        <f t="shared" si="2"/>
        <v>11259503.0496</v>
      </c>
      <c r="Q11" s="29">
        <f t="shared" si="2"/>
        <v>12289784.374399999</v>
      </c>
    </row>
    <row r="12" spans="1:17" ht="20.25" customHeight="1" thickBot="1" x14ac:dyDescent="0.3">
      <c r="A12" s="24" t="s">
        <v>6</v>
      </c>
      <c r="B12" s="28">
        <f>SUM(C12:Q12,C20:Q20)</f>
        <v>6406501589.1508322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f>H11*$C$6</f>
        <v>132517433.29061119</v>
      </c>
      <c r="I12" s="29">
        <f>I11*$C$6</f>
        <v>147739030.35777599</v>
      </c>
      <c r="J12" s="29">
        <f t="shared" ref="J12:Q12" si="3">J11*$C$6</f>
        <v>162960627.42494076</v>
      </c>
      <c r="K12" s="29">
        <f t="shared" si="3"/>
        <v>178182224.49210557</v>
      </c>
      <c r="L12" s="29">
        <f t="shared" si="3"/>
        <v>193403821.55927038</v>
      </c>
      <c r="M12" s="29">
        <f t="shared" si="3"/>
        <v>208625418.62643519</v>
      </c>
      <c r="N12" s="29">
        <f t="shared" si="3"/>
        <v>223847015.6936</v>
      </c>
      <c r="O12" s="29">
        <f t="shared" si="3"/>
        <v>248917881.45128319</v>
      </c>
      <c r="P12" s="29">
        <f t="shared" si="3"/>
        <v>273988747.20896637</v>
      </c>
      <c r="Q12" s="29">
        <f t="shared" si="3"/>
        <v>299059612.96664959</v>
      </c>
    </row>
    <row r="13" spans="1:17" ht="30.75" customHeight="1" thickBot="1" x14ac:dyDescent="0.3">
      <c r="A13" s="24" t="s">
        <v>14</v>
      </c>
      <c r="B13" s="28">
        <f>SUM(C13:Q13,C21:Q21)</f>
        <v>3552585338.2087402</v>
      </c>
      <c r="C13" s="29"/>
      <c r="D13" s="29"/>
      <c r="E13" s="29"/>
      <c r="F13" s="29"/>
      <c r="G13" s="29"/>
      <c r="H13" s="29">
        <f>H12*(1+$F$4/100)^-(H7-$G$7)</f>
        <v>126207079.3243916</v>
      </c>
      <c r="I13" s="29">
        <f t="shared" ref="I13:Q13" si="4">I12*(1+$F$4/100)^-(I7-$G$7)</f>
        <v>134003655.65331154</v>
      </c>
      <c r="J13" s="29">
        <f t="shared" si="4"/>
        <v>140771517.04994342</v>
      </c>
      <c r="K13" s="29">
        <f t="shared" si="4"/>
        <v>146590957.05357793</v>
      </c>
      <c r="L13" s="29">
        <f t="shared" si="4"/>
        <v>151536954.88668501</v>
      </c>
      <c r="M13" s="29">
        <f t="shared" si="4"/>
        <v>155679499.50880781</v>
      </c>
      <c r="N13" s="29">
        <f t="shared" si="4"/>
        <v>159083894.85878581</v>
      </c>
      <c r="O13" s="29">
        <f t="shared" si="4"/>
        <v>168477420.07901892</v>
      </c>
      <c r="P13" s="29">
        <f t="shared" si="4"/>
        <v>176615589.39424384</v>
      </c>
      <c r="Q13" s="29">
        <f t="shared" si="4"/>
        <v>183596659.99899611</v>
      </c>
    </row>
    <row r="14" spans="1:17" ht="15.75" thickBot="1" x14ac:dyDescent="0.3">
      <c r="A14" s="8"/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7</v>
      </c>
      <c r="B15" s="10"/>
      <c r="C15" s="38">
        <f>Q7+1</f>
        <v>2034</v>
      </c>
      <c r="D15" s="32">
        <f t="shared" ref="D15:Q15" si="5">C15+1</f>
        <v>2035</v>
      </c>
      <c r="E15" s="32">
        <f t="shared" si="5"/>
        <v>2036</v>
      </c>
      <c r="F15" s="32">
        <f t="shared" si="5"/>
        <v>2037</v>
      </c>
      <c r="G15" s="32">
        <f t="shared" si="5"/>
        <v>2038</v>
      </c>
      <c r="H15" s="32">
        <f t="shared" si="5"/>
        <v>2039</v>
      </c>
      <c r="I15" s="32">
        <f t="shared" si="5"/>
        <v>2040</v>
      </c>
      <c r="J15" s="32">
        <f t="shared" si="5"/>
        <v>2041</v>
      </c>
      <c r="K15" s="32">
        <f t="shared" si="5"/>
        <v>2042</v>
      </c>
      <c r="L15" s="32">
        <f t="shared" si="5"/>
        <v>2043</v>
      </c>
      <c r="M15" s="32">
        <f t="shared" si="5"/>
        <v>2044</v>
      </c>
      <c r="N15" s="32">
        <f t="shared" si="5"/>
        <v>2045</v>
      </c>
      <c r="O15" s="32">
        <f t="shared" si="5"/>
        <v>2046</v>
      </c>
      <c r="P15" s="32">
        <f t="shared" si="5"/>
        <v>2047</v>
      </c>
      <c r="Q15" s="35">
        <f t="shared" si="5"/>
        <v>2048</v>
      </c>
    </row>
    <row r="16" spans="1:17" x14ac:dyDescent="0.25">
      <c r="A16" s="17" t="s">
        <v>2</v>
      </c>
      <c r="B16" s="22"/>
      <c r="C16" s="3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6"/>
    </row>
    <row r="17" spans="1:17" x14ac:dyDescent="0.25">
      <c r="A17" s="19" t="str">
        <f>A9</f>
        <v>Price of carbon EUR/tCO2 (jaspers value)</v>
      </c>
      <c r="B17" s="23"/>
      <c r="C17" s="21">
        <v>362</v>
      </c>
      <c r="D17" s="21">
        <v>390</v>
      </c>
      <c r="E17" s="21">
        <v>417</v>
      </c>
      <c r="F17" s="21">
        <v>444</v>
      </c>
      <c r="G17" s="21">
        <v>471</v>
      </c>
      <c r="H17" s="21">
        <v>498</v>
      </c>
      <c r="I17" s="21">
        <v>525</v>
      </c>
      <c r="J17" s="21">
        <v>552</v>
      </c>
      <c r="K17" s="21">
        <v>579</v>
      </c>
      <c r="L17" s="21">
        <v>606</v>
      </c>
      <c r="M17" s="21">
        <v>633</v>
      </c>
      <c r="N17" s="21">
        <v>660</v>
      </c>
      <c r="O17" s="21">
        <v>688</v>
      </c>
      <c r="P17" s="21">
        <v>716</v>
      </c>
      <c r="Q17" s="21">
        <v>744</v>
      </c>
    </row>
    <row r="18" spans="1:17" ht="27.75" customHeight="1" thickBot="1" x14ac:dyDescent="0.3">
      <c r="A18" s="25" t="s">
        <v>4</v>
      </c>
      <c r="B18" s="30"/>
      <c r="C18" s="27">
        <f>$C$5</f>
        <v>36795.761599999998</v>
      </c>
      <c r="D18" s="27">
        <f t="shared" ref="D18:L18" si="6">C18</f>
        <v>36795.761599999998</v>
      </c>
      <c r="E18" s="27">
        <f t="shared" si="6"/>
        <v>36795.761599999998</v>
      </c>
      <c r="F18" s="27">
        <f t="shared" si="6"/>
        <v>36795.761599999998</v>
      </c>
      <c r="G18" s="27">
        <f t="shared" si="6"/>
        <v>36795.761599999998</v>
      </c>
      <c r="H18" s="27">
        <f t="shared" si="6"/>
        <v>36795.761599999998</v>
      </c>
      <c r="I18" s="27">
        <f t="shared" si="6"/>
        <v>36795.761599999998</v>
      </c>
      <c r="J18" s="27">
        <f t="shared" si="6"/>
        <v>36795.761599999998</v>
      </c>
      <c r="K18" s="27">
        <f t="shared" si="6"/>
        <v>36795.761599999998</v>
      </c>
      <c r="L18" s="27">
        <f t="shared" si="6"/>
        <v>36795.761599999998</v>
      </c>
      <c r="M18" s="27"/>
      <c r="N18" s="27"/>
      <c r="O18" s="27"/>
      <c r="P18" s="27"/>
      <c r="Q18" s="27"/>
    </row>
    <row r="19" spans="1:17" ht="15.75" thickBot="1" x14ac:dyDescent="0.3">
      <c r="A19" s="24" t="s">
        <v>5</v>
      </c>
      <c r="B19" s="24"/>
      <c r="C19" s="29">
        <f>C17*C18</f>
        <v>13320065.699199999</v>
      </c>
      <c r="D19" s="29">
        <f t="shared" ref="D19:L19" si="7">D17*D18</f>
        <v>14350347.023999998</v>
      </c>
      <c r="E19" s="29">
        <f t="shared" si="7"/>
        <v>15343832.587199999</v>
      </c>
      <c r="F19" s="29">
        <f t="shared" si="7"/>
        <v>16337318.1504</v>
      </c>
      <c r="G19" s="29">
        <f t="shared" si="7"/>
        <v>17330803.713599999</v>
      </c>
      <c r="H19" s="29">
        <f t="shared" si="7"/>
        <v>18324289.276799999</v>
      </c>
      <c r="I19" s="29">
        <f t="shared" si="7"/>
        <v>19317774.84</v>
      </c>
      <c r="J19" s="29">
        <f t="shared" si="7"/>
        <v>20311260.403200001</v>
      </c>
      <c r="K19" s="29">
        <f t="shared" si="7"/>
        <v>21304745.966399997</v>
      </c>
      <c r="L19" s="29">
        <f t="shared" si="7"/>
        <v>22298231.529599998</v>
      </c>
      <c r="M19" s="29">
        <f>M17*M18</f>
        <v>0</v>
      </c>
      <c r="N19" s="29">
        <f>N17*N18</f>
        <v>0</v>
      </c>
      <c r="O19" s="29">
        <f>O17*O18</f>
        <v>0</v>
      </c>
      <c r="P19" s="29">
        <f>P17*P18</f>
        <v>0</v>
      </c>
      <c r="Q19" s="29">
        <f>Q17*Q18</f>
        <v>0</v>
      </c>
    </row>
    <row r="20" spans="1:17" ht="15.75" thickBot="1" x14ac:dyDescent="0.3">
      <c r="A20" s="24" t="s">
        <v>6</v>
      </c>
      <c r="B20" s="24"/>
      <c r="C20" s="29">
        <f>C19*$C$6</f>
        <v>324130478.72433275</v>
      </c>
      <c r="D20" s="29">
        <f t="shared" ref="D20:L20" si="8">D19*$C$6</f>
        <v>349201344.48201597</v>
      </c>
      <c r="E20" s="29">
        <f t="shared" si="8"/>
        <v>373376822.17692477</v>
      </c>
      <c r="F20" s="29">
        <f t="shared" si="8"/>
        <v>397552299.87183356</v>
      </c>
      <c r="G20" s="29">
        <f t="shared" si="8"/>
        <v>421727777.56674236</v>
      </c>
      <c r="H20" s="29">
        <f t="shared" si="8"/>
        <v>445903255.26165116</v>
      </c>
      <c r="I20" s="29">
        <f t="shared" si="8"/>
        <v>470078732.95656002</v>
      </c>
      <c r="J20" s="29">
        <f t="shared" si="8"/>
        <v>494254210.65146881</v>
      </c>
      <c r="K20" s="29">
        <f t="shared" si="8"/>
        <v>518429688.34637755</v>
      </c>
      <c r="L20" s="29">
        <f t="shared" si="8"/>
        <v>542605166.04128635</v>
      </c>
      <c r="M20" s="29">
        <f>M19*[1]Introduction!$N$19</f>
        <v>0</v>
      </c>
      <c r="N20" s="29">
        <f>N19*[1]Introduction!$N$19</f>
        <v>0</v>
      </c>
      <c r="O20" s="29">
        <f>O19*[1]Introduction!$N$19</f>
        <v>0</v>
      </c>
      <c r="P20" s="29">
        <f>P19*[1]Introduction!$N$19</f>
        <v>0</v>
      </c>
      <c r="Q20" s="29">
        <f>Q19*[1]Introduction!$N$19</f>
        <v>0</v>
      </c>
    </row>
    <row r="21" spans="1:17" ht="15.75" thickBot="1" x14ac:dyDescent="0.3">
      <c r="A21" s="24" t="s">
        <v>14</v>
      </c>
      <c r="B21" s="24"/>
      <c r="C21" s="29">
        <f>C20*(1+$F$4/100)^-(C15-$G$7)</f>
        <v>189512377.87178949</v>
      </c>
      <c r="D21" s="29">
        <f t="shared" ref="D21:L21" si="9">D20*(1+$F$4/100)^-(D15-$G$7)</f>
        <v>194448375.08549833</v>
      </c>
      <c r="E21" s="29">
        <f t="shared" si="9"/>
        <v>198009700.63651472</v>
      </c>
      <c r="F21" s="29">
        <f t="shared" si="9"/>
        <v>200790926.30492765</v>
      </c>
      <c r="G21" s="29">
        <f t="shared" si="9"/>
        <v>202858271.74950859</v>
      </c>
      <c r="H21" s="29">
        <f t="shared" si="9"/>
        <v>204273418.92883486</v>
      </c>
      <c r="I21" s="29">
        <f t="shared" si="9"/>
        <v>205093794.10525587</v>
      </c>
      <c r="J21" s="29">
        <f t="shared" si="9"/>
        <v>205372833.28090927</v>
      </c>
      <c r="K21" s="29">
        <f t="shared" si="9"/>
        <v>205160232.00422093</v>
      </c>
      <c r="L21" s="29">
        <f t="shared" si="9"/>
        <v>204502180.43351904</v>
      </c>
      <c r="M21" s="13"/>
      <c r="N21" s="13"/>
      <c r="O21" s="13"/>
      <c r="P21" s="13"/>
      <c r="Q21" s="13"/>
    </row>
    <row r="22" spans="1:17" x14ac:dyDescent="0.2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5">
      <c r="A23" s="11" t="s">
        <v>21</v>
      </c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O23" s="13"/>
      <c r="Q23" s="13"/>
    </row>
    <row r="24" spans="1:17" x14ac:dyDescent="0.25">
      <c r="A24" s="13" t="s">
        <v>20</v>
      </c>
    </row>
    <row r="25" spans="1:17" x14ac:dyDescent="0.25">
      <c r="A25" s="13" t="s">
        <v>22</v>
      </c>
    </row>
    <row r="26" spans="1:17" ht="15.75" x14ac:dyDescent="0.25">
      <c r="A26" t="s">
        <v>19</v>
      </c>
    </row>
    <row r="27" spans="1:17" x14ac:dyDescent="0.25">
      <c r="A27" t="s">
        <v>17</v>
      </c>
    </row>
    <row r="28" spans="1:17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</sheetData>
  <mergeCells count="32">
    <mergeCell ref="A28:O28"/>
    <mergeCell ref="N15:N16"/>
    <mergeCell ref="O15:O16"/>
    <mergeCell ref="P15:P16"/>
    <mergeCell ref="C15:C16"/>
    <mergeCell ref="D15:D16"/>
    <mergeCell ref="E15:E16"/>
    <mergeCell ref="F15:F16"/>
    <mergeCell ref="G15:G16"/>
    <mergeCell ref="Q15:Q16"/>
    <mergeCell ref="K15:K16"/>
    <mergeCell ref="L15:L16"/>
    <mergeCell ref="M15:M16"/>
    <mergeCell ref="H15:H16"/>
    <mergeCell ref="I15:I16"/>
    <mergeCell ref="J15:J16"/>
    <mergeCell ref="M7:M8"/>
    <mergeCell ref="N7:N8"/>
    <mergeCell ref="O7:O8"/>
    <mergeCell ref="P7:P8"/>
    <mergeCell ref="Q7:Q8"/>
    <mergeCell ref="L7:L8"/>
    <mergeCell ref="A1:E1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Uhlíková stopa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Kyselák Milan</dc:creator>
  <cp:lastModifiedBy>Mašková Adéla</cp:lastModifiedBy>
  <dcterms:created xsi:type="dcterms:W3CDTF">2022-12-05T14:14:29Z</dcterms:created>
  <dcterms:modified xsi:type="dcterms:W3CDTF">2024-08-19T11:46:11Z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2024-08-19T11:46:03Z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1b992e3f-3da2-425d-80a0-79a588357435</vt:lpwstr>
  </property>
  <property fmtid="{D5CDD505-2E9C-101B-9397-08002B2CF9AE}" pid="8" name="MSIP_Label_d79dbf13-dba3-469b-a7af-e84a8c38b3fd_ContentBits">
    <vt:lpwstr>0</vt:lpwstr>
  </property>
</Properties>
</file>